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ESMITHT\Desktop\FY19-20 Timesheets\"/>
    </mc:Choice>
  </mc:AlternateContent>
  <bookViews>
    <workbookView xWindow="240" yWindow="15" windowWidth="8460" windowHeight="6795"/>
  </bookViews>
  <sheets>
    <sheet name="Timesheet" sheetId="1" r:id="rId1"/>
    <sheet name="Payroll Calendar" sheetId="2" r:id="rId2"/>
    <sheet name="Instructions" sheetId="4" r:id="rId3"/>
    <sheet name="Org Numbers" sheetId="3" r:id="rId4"/>
  </sheets>
  <definedNames>
    <definedName name="_xlnm.Print_Area" localSheetId="1">'Payroll Calendar'!#REF!</definedName>
    <definedName name="_xlnm.Print_Area" localSheetId="0">Timesheet!$A$1:$M$50</definedName>
  </definedNames>
  <calcPr calcId="162913"/>
</workbook>
</file>

<file path=xl/calcChain.xml><?xml version="1.0" encoding="utf-8"?>
<calcChain xmlns="http://schemas.openxmlformats.org/spreadsheetml/2006/main">
  <c r="C4" i="2" l="1"/>
  <c r="B5" i="2" s="1"/>
  <c r="C5" i="2" s="1"/>
  <c r="B6" i="2" s="1"/>
  <c r="C6" i="2" s="1"/>
  <c r="B7" i="2" s="1"/>
  <c r="C7" i="2" s="1"/>
  <c r="B8" i="2" s="1"/>
  <c r="C8" i="2" s="1"/>
  <c r="B9" i="2" s="1"/>
  <c r="C9" i="2" s="1"/>
  <c r="B10" i="2" s="1"/>
  <c r="C10" i="2" s="1"/>
  <c r="B11" i="2" s="1"/>
  <c r="C11" i="2" s="1"/>
  <c r="B12" i="2" s="1"/>
  <c r="C12" i="2" s="1"/>
  <c r="B13" i="2" s="1"/>
  <c r="C13" i="2" s="1"/>
  <c r="B14" i="2" s="1"/>
  <c r="C14" i="2" s="1"/>
  <c r="B15" i="2" s="1"/>
  <c r="C15" i="2" s="1"/>
  <c r="B16" i="2" s="1"/>
  <c r="C16" i="2" s="1"/>
  <c r="B17" i="2" s="1"/>
  <c r="C17" i="2" s="1"/>
  <c r="B18" i="2" s="1"/>
  <c r="C18" i="2" s="1"/>
  <c r="B19" i="2" s="1"/>
  <c r="C19" i="2" s="1"/>
  <c r="B20" i="2" s="1"/>
  <c r="C20" i="2" s="1"/>
  <c r="B21" i="2" s="1"/>
  <c r="C21" i="2" s="1"/>
  <c r="B22" i="2" s="1"/>
  <c r="C22" i="2" s="1"/>
  <c r="B23" i="2" s="1"/>
  <c r="C23" i="2" s="1"/>
  <c r="B24" i="2" s="1"/>
  <c r="C24" i="2" s="1"/>
  <c r="B25" i="2" s="1"/>
  <c r="C25" i="2" s="1"/>
  <c r="B26" i="2" s="1"/>
  <c r="C26" i="2" s="1"/>
  <c r="B27" i="2" s="1"/>
  <c r="C27" i="2" s="1"/>
  <c r="B28" i="2" s="1"/>
  <c r="C28" i="2" s="1"/>
  <c r="A5" i="2"/>
  <c r="A6" i="2" s="1"/>
  <c r="A7" i="2" s="1"/>
  <c r="A8" i="2" s="1"/>
  <c r="A9" i="2" s="1"/>
  <c r="A10" i="2" s="1"/>
  <c r="A11" i="2" s="1"/>
  <c r="A12" i="2" s="1"/>
  <c r="A13" i="2" s="1"/>
  <c r="A14" i="2" s="1"/>
  <c r="A15" i="2" s="1"/>
  <c r="A16" i="2" s="1"/>
  <c r="A18" i="2"/>
  <c r="A19" i="2" s="1"/>
  <c r="A20" i="2" s="1"/>
  <c r="A21" i="2" s="1"/>
  <c r="A22" i="2" s="1"/>
  <c r="A23" i="2" s="1"/>
  <c r="A24" i="2" s="1"/>
  <c r="A25" i="2" s="1"/>
  <c r="A26" i="2" s="1"/>
  <c r="A27" i="2" s="1"/>
  <c r="A28" i="2" s="1"/>
  <c r="O30" i="1" l="1"/>
  <c r="O29" i="1" s="1"/>
  <c r="O28" i="1" s="1"/>
  <c r="O27" i="1" s="1"/>
  <c r="O26" i="1" s="1"/>
  <c r="O25" i="1" s="1"/>
  <c r="O24" i="1" s="1"/>
  <c r="O23" i="1" s="1"/>
  <c r="O22" i="1" s="1"/>
  <c r="O21" i="1" s="1"/>
  <c r="O20" i="1" s="1"/>
  <c r="O19" i="1" s="1"/>
  <c r="O18" i="1" s="1"/>
  <c r="A29" i="2" l="1"/>
  <c r="I5" i="2" l="1"/>
  <c r="G5" i="2"/>
  <c r="I18" i="2"/>
  <c r="G18" i="2"/>
  <c r="G17" i="2"/>
  <c r="I4" i="2"/>
  <c r="I17" i="2"/>
  <c r="E24" i="1"/>
  <c r="F24" i="1"/>
  <c r="G24" i="1"/>
  <c r="H24" i="1"/>
  <c r="I24" i="1"/>
  <c r="J24" i="1"/>
  <c r="K24" i="1"/>
  <c r="L13" i="1"/>
  <c r="I47" i="1" s="1"/>
  <c r="L30" i="1"/>
  <c r="J47" i="1" s="1"/>
  <c r="E41" i="1"/>
  <c r="F41" i="1"/>
  <c r="G41" i="1"/>
  <c r="H41" i="1"/>
  <c r="I41" i="1"/>
  <c r="J41" i="1"/>
  <c r="K41" i="1"/>
  <c r="L14" i="1"/>
  <c r="L31" i="1"/>
  <c r="L16" i="1"/>
  <c r="L33" i="1"/>
  <c r="L17" i="1"/>
  <c r="L34" i="1"/>
  <c r="L18" i="1"/>
  <c r="L35" i="1"/>
  <c r="L19" i="1"/>
  <c r="L36" i="1"/>
  <c r="L20" i="1"/>
  <c r="L37" i="1"/>
  <c r="L21" i="1"/>
  <c r="L38" i="1"/>
  <c r="L22" i="1"/>
  <c r="L39" i="1"/>
  <c r="L23" i="1"/>
  <c r="L40" i="1"/>
  <c r="H44" i="1" l="1"/>
  <c r="L41" i="1"/>
  <c r="Q46" i="1" s="1"/>
  <c r="D47" i="1" s="1"/>
  <c r="K44" i="1"/>
  <c r="I44" i="1"/>
  <c r="L24" i="1"/>
  <c r="P46" i="1" s="1"/>
  <c r="C47" i="1" s="1"/>
  <c r="D44" i="1"/>
  <c r="I19" i="2"/>
  <c r="G19" i="2"/>
  <c r="I6" i="2"/>
  <c r="G6" i="2"/>
  <c r="F44" i="1"/>
  <c r="E44" i="1"/>
  <c r="J44" i="1"/>
  <c r="G44" i="1"/>
  <c r="C44" i="1"/>
  <c r="B44" i="1"/>
  <c r="K47" i="1"/>
  <c r="E47" i="1" l="1"/>
  <c r="L44" i="1"/>
  <c r="I7" i="2"/>
  <c r="G7" i="2"/>
  <c r="I20" i="2"/>
  <c r="G20" i="2"/>
  <c r="O17" i="1" l="1"/>
  <c r="O16" i="1" s="1"/>
  <c r="O15" i="1" s="1"/>
  <c r="O14" i="1" s="1"/>
  <c r="O13" i="1" s="1"/>
  <c r="O12" i="1" s="1"/>
  <c r="O11" i="1" s="1"/>
  <c r="O10" i="1" s="1"/>
  <c r="O9" i="1" s="1"/>
  <c r="O8" i="1" s="1"/>
  <c r="O7" i="1" s="1"/>
  <c r="O6" i="1" s="1"/>
  <c r="O5" i="1" s="1"/>
  <c r="I21" i="2"/>
  <c r="G21" i="2"/>
  <c r="I8" i="2"/>
  <c r="G8" i="2"/>
  <c r="K5" i="1" l="1"/>
  <c r="I9" i="2"/>
  <c r="G9" i="2"/>
  <c r="I22" i="2"/>
  <c r="G22" i="2"/>
  <c r="M5" i="1" l="1"/>
  <c r="K7" i="1" s="1"/>
  <c r="I28" i="1"/>
  <c r="E28" i="1"/>
  <c r="H11" i="1"/>
  <c r="J28" i="1"/>
  <c r="F28" i="1"/>
  <c r="E11" i="1"/>
  <c r="K28" i="1"/>
  <c r="G28" i="1"/>
  <c r="J11" i="1"/>
  <c r="F11" i="1"/>
  <c r="H28" i="1"/>
  <c r="K11" i="1"/>
  <c r="G11" i="1"/>
  <c r="I11" i="1"/>
  <c r="I23" i="2"/>
  <c r="G23" i="2"/>
  <c r="I10" i="2"/>
  <c r="G10" i="2"/>
  <c r="I11" i="2" l="1"/>
  <c r="G11" i="2"/>
  <c r="I24" i="2"/>
  <c r="G24" i="2"/>
  <c r="I25" i="2" l="1"/>
  <c r="G25" i="2"/>
  <c r="I12" i="2"/>
  <c r="G12" i="2"/>
  <c r="I13" i="2" l="1"/>
  <c r="G13" i="2"/>
  <c r="I26" i="2"/>
  <c r="G26" i="2"/>
  <c r="I27" i="2" l="1"/>
  <c r="G27" i="2"/>
  <c r="I14" i="2"/>
  <c r="G14" i="2"/>
  <c r="I15" i="2" l="1"/>
  <c r="G15" i="2"/>
  <c r="B29" i="2"/>
  <c r="C29" i="2" s="1"/>
  <c r="I28" i="2"/>
  <c r="G28" i="2"/>
  <c r="I29" i="2" l="1"/>
  <c r="G29" i="2"/>
  <c r="I16" i="2"/>
  <c r="G16" i="2"/>
</calcChain>
</file>

<file path=xl/sharedStrings.xml><?xml version="1.0" encoding="utf-8"?>
<sst xmlns="http://schemas.openxmlformats.org/spreadsheetml/2006/main" count="220" uniqueCount="154">
  <si>
    <t>RHODES</t>
  </si>
  <si>
    <t>Name:</t>
  </si>
  <si>
    <t>ORG:</t>
  </si>
  <si>
    <t>(1/2 day increment)</t>
  </si>
  <si>
    <t>(full day increment)</t>
  </si>
  <si>
    <t>VAC</t>
  </si>
  <si>
    <t>SIC</t>
  </si>
  <si>
    <t>BON</t>
  </si>
  <si>
    <t>STD</t>
  </si>
  <si>
    <t>JRY</t>
  </si>
  <si>
    <t>BRV</t>
  </si>
  <si>
    <t>DOC</t>
  </si>
  <si>
    <t xml:space="preserve">  Vacation</t>
  </si>
  <si>
    <t xml:space="preserve">  Sick Leave</t>
  </si>
  <si>
    <t xml:space="preserve">  Bonus Day</t>
  </si>
  <si>
    <t xml:space="preserve">  Short Term Disability</t>
  </si>
  <si>
    <t xml:space="preserve">  Jury Duty</t>
  </si>
  <si>
    <t xml:space="preserve">  Bereavement</t>
  </si>
  <si>
    <t xml:space="preserve">  Unpaid Leave</t>
  </si>
  <si>
    <t>MON</t>
  </si>
  <si>
    <t>TUES</t>
  </si>
  <si>
    <t>WED</t>
  </si>
  <si>
    <t>THURS</t>
  </si>
  <si>
    <t>FRI</t>
  </si>
  <si>
    <t>SAT</t>
  </si>
  <si>
    <t>SUN</t>
  </si>
  <si>
    <t>ORG #:</t>
  </si>
  <si>
    <t>Pay Period:</t>
  </si>
  <si>
    <t>Payroll Number:</t>
  </si>
  <si>
    <t>Beginning Date:</t>
  </si>
  <si>
    <t>Ending Date:</t>
  </si>
  <si>
    <t>-</t>
  </si>
  <si>
    <t>Total</t>
  </si>
  <si>
    <t>2 wk. Pay Period Total</t>
  </si>
  <si>
    <t>Date:</t>
  </si>
  <si>
    <t>Approved By:</t>
  </si>
  <si>
    <t>Time Sheets Due</t>
  </si>
  <si>
    <t>NO LATER THAN</t>
  </si>
  <si>
    <t>9:30 a.m.</t>
  </si>
  <si>
    <t>Organization Number</t>
  </si>
  <si>
    <t>Name</t>
  </si>
  <si>
    <t>President's Office</t>
  </si>
  <si>
    <t>College Relations</t>
  </si>
  <si>
    <t>Publication Services</t>
  </si>
  <si>
    <t>Communications</t>
  </si>
  <si>
    <t>Dean of Administrative Services</t>
  </si>
  <si>
    <t>Housekeeping</t>
  </si>
  <si>
    <t>Physical Plant</t>
  </si>
  <si>
    <t>Grounds</t>
  </si>
  <si>
    <t>Comptroller's Office</t>
  </si>
  <si>
    <t>Student Mailroom</t>
  </si>
  <si>
    <t>Dean of Academic Affairs</t>
  </si>
  <si>
    <t>Art</t>
  </si>
  <si>
    <t>Religious Studies</t>
  </si>
  <si>
    <t>English</t>
  </si>
  <si>
    <t>Language Center</t>
  </si>
  <si>
    <t>Music</t>
  </si>
  <si>
    <t>Philosophy</t>
  </si>
  <si>
    <t>Theatre &amp; Media Arts</t>
  </si>
  <si>
    <t>Search for Values</t>
  </si>
  <si>
    <t>Music Academy</t>
  </si>
  <si>
    <t>Anthropology &amp; Sociology</t>
  </si>
  <si>
    <t>Economics &amp; Business Administration</t>
  </si>
  <si>
    <t>Education</t>
  </si>
  <si>
    <t>History</t>
  </si>
  <si>
    <t>International Studies</t>
  </si>
  <si>
    <t>Political Science</t>
  </si>
  <si>
    <t>Psychology</t>
  </si>
  <si>
    <t>Biology</t>
  </si>
  <si>
    <t>European Studies</t>
  </si>
  <si>
    <t>Chemistry</t>
  </si>
  <si>
    <t>Mathematics &amp; Computer Science</t>
  </si>
  <si>
    <t>Physics</t>
  </si>
  <si>
    <t>Meeman Center</t>
  </si>
  <si>
    <t>Registrar</t>
  </si>
  <si>
    <t>British Studies</t>
  </si>
  <si>
    <t>Disability Services</t>
  </si>
  <si>
    <t>Dean of Student Affairs</t>
  </si>
  <si>
    <t>Athletic Director</t>
  </si>
  <si>
    <t>Swimming Pool</t>
  </si>
  <si>
    <t>Career Services</t>
  </si>
  <si>
    <t>Counseling Center</t>
  </si>
  <si>
    <t>Residence Life</t>
  </si>
  <si>
    <t>Chaplain/Kinney</t>
  </si>
  <si>
    <t>Health Services</t>
  </si>
  <si>
    <t>Campus Safety</t>
  </si>
  <si>
    <t>Multicultural Affairs</t>
  </si>
  <si>
    <t>Admissions</t>
  </si>
  <si>
    <t>Financial Aid</t>
  </si>
  <si>
    <t>Director of Special Gifts</t>
  </si>
  <si>
    <t>Annual Giving</t>
  </si>
  <si>
    <t>Director of Planned Giving</t>
  </si>
  <si>
    <t>Director of Special Campaigns</t>
  </si>
  <si>
    <t>Library</t>
  </si>
  <si>
    <t>Indicate the payroll number.   The beginning and ending dates of the pay period will fill in automatically.</t>
  </si>
  <si>
    <t>1)</t>
  </si>
  <si>
    <t>2)</t>
  </si>
  <si>
    <t>3)</t>
  </si>
  <si>
    <t>4)</t>
  </si>
  <si>
    <t>5)</t>
  </si>
  <si>
    <t>Vacation time must be taken in 1/2 day increments only  (i.e.  3.75 hours).</t>
  </si>
  <si>
    <t>6)</t>
  </si>
  <si>
    <t>The Bonus day must be taken in a full day increment  (i.e.  7.5 hours).</t>
  </si>
  <si>
    <t>7)</t>
  </si>
  <si>
    <t>8)</t>
  </si>
  <si>
    <t>Print the timesheet.  Both the employee and the supervisor must sign the timesheet for it to be processed.</t>
  </si>
  <si>
    <t>9)</t>
  </si>
  <si>
    <t>10)</t>
  </si>
  <si>
    <t>Employee Signature:</t>
  </si>
  <si>
    <t>Associate Dean of Development</t>
  </si>
  <si>
    <t>Wage and Hour laws of the U.S. Government require a bi-weekly report of hours worked by non-exempt and part-time employees.  Please be prompt and follow these directions closely:</t>
  </si>
  <si>
    <r>
      <t>Indicate the number of hours actually worked each day and account for any time away.   Hours should be reported in 1/4 hour increments.  (Round all hours to the nearest quarter hour.  i.e.  1/4 hour = 0.25, 1/2 hour =</t>
    </r>
    <r>
      <rPr>
        <b/>
        <sz val="10"/>
        <rFont val="Times New Roman"/>
        <family val="1"/>
      </rPr>
      <t xml:space="preserve"> </t>
    </r>
    <r>
      <rPr>
        <sz val="10"/>
        <rFont val="Times New Roman"/>
        <family val="1"/>
      </rPr>
      <t>0.50, 3/4 hours = 0.75)</t>
    </r>
  </si>
  <si>
    <t>The number of hours worked plus time away must total at least 37.5 hours for each week for non-exempt employees.</t>
  </si>
  <si>
    <r>
      <t xml:space="preserve">The number of hours </t>
    </r>
    <r>
      <rPr>
        <b/>
        <sz val="10"/>
        <rFont val="Times New Roman"/>
        <family val="1"/>
      </rPr>
      <t>actually worked</t>
    </r>
    <r>
      <rPr>
        <sz val="10"/>
        <rFont val="Times New Roman"/>
        <family val="1"/>
      </rPr>
      <t xml:space="preserve"> over 37.5 and up to 40 hours per week will be banked as Comp Time Earned.  Any hours </t>
    </r>
    <r>
      <rPr>
        <b/>
        <sz val="10"/>
        <rFont val="Times New Roman"/>
        <family val="1"/>
      </rPr>
      <t>actually worked</t>
    </r>
    <r>
      <rPr>
        <sz val="10"/>
        <rFont val="Times New Roman"/>
        <family val="1"/>
      </rPr>
      <t xml:space="preserve"> over 40 hours per week will be paid as overtime in accordance with FLSA regulations.</t>
    </r>
  </si>
  <si>
    <t>After entering all hours worked and time away, the totals columns will calculate automatically.  Please check these for accuracy.</t>
  </si>
  <si>
    <r>
      <t xml:space="preserve">Timesheets must be received by Payroll by </t>
    </r>
    <r>
      <rPr>
        <b/>
        <sz val="10"/>
        <rFont val="Times New Roman"/>
        <family val="1"/>
      </rPr>
      <t>9:30 a.m</t>
    </r>
    <r>
      <rPr>
        <sz val="10"/>
        <rFont val="Times New Roman"/>
        <family val="1"/>
      </rPr>
      <t>. on the date due as listed on the Payroll Calendar Worksheet.  If the employee or supervisor will be away from Rhodes on the due date, he/she should arrange to turn in the timesheet beforehand.  If the employee calls in sick or cannot come to work because of an unforeseen circumstance, he/she should ask his/her supervisor to turn in the approved timesheet by the deadline.  Violation of this or any of the above regulations may result in the employee not being paid until the following payroll.</t>
    </r>
  </si>
  <si>
    <t>FOUNDED 1848</t>
  </si>
  <si>
    <t>Week 1:</t>
  </si>
  <si>
    <t xml:space="preserve">  Actual Hours Worked</t>
  </si>
  <si>
    <t>Time Away:</t>
  </si>
  <si>
    <t>(1/4 hr increment)</t>
  </si>
  <si>
    <t xml:space="preserve">  Comp Time Taken</t>
  </si>
  <si>
    <t>CTT</t>
  </si>
  <si>
    <t xml:space="preserve">  Holiday</t>
  </si>
  <si>
    <t>HOL</t>
  </si>
  <si>
    <t>Total Hours</t>
  </si>
  <si>
    <t>Week 2:</t>
  </si>
  <si>
    <t>REG</t>
  </si>
  <si>
    <t>TOTAL</t>
  </si>
  <si>
    <t>Comp Time Earned</t>
  </si>
  <si>
    <t>Week 1</t>
  </si>
  <si>
    <t>Week 2</t>
  </si>
  <si>
    <t>Overtime Hours</t>
  </si>
  <si>
    <t>Fill in full name, (Banner) ID number, organization (dept), and organization number.  You may copy and paste the org name and number from the Organization Worksheet.</t>
  </si>
  <si>
    <t xml:space="preserve">              Please note:  Hours are recorded in decimals:  .25 = ¼ hour; .50 = ½ hour; .75 = ¾ hour</t>
  </si>
  <si>
    <t>NON-EXEMPT EMPLOYEE TIMESHEET</t>
  </si>
  <si>
    <t>ID #:  R</t>
  </si>
  <si>
    <t>Payroll Date:</t>
  </si>
  <si>
    <t>Alumni Relations</t>
  </si>
  <si>
    <t>Information Technology Services</t>
  </si>
  <si>
    <t>Dean of Advancement</t>
  </si>
  <si>
    <t>Information Services</t>
  </si>
  <si>
    <t>Advancement Services</t>
  </si>
  <si>
    <t>Foundations and Corporate Relations</t>
  </si>
  <si>
    <t>Modern Languages</t>
  </si>
  <si>
    <t>Clough Hanson Gallery</t>
  </si>
  <si>
    <t>Buckman Center for Intl Programs</t>
  </si>
  <si>
    <t xml:space="preserve"> </t>
  </si>
  <si>
    <t>PTRCALN</t>
  </si>
  <si>
    <t>pay #</t>
  </si>
  <si>
    <t>pay date</t>
  </si>
  <si>
    <t xml:space="preserve">  </t>
  </si>
  <si>
    <t>Please call Payroll x3144 if you have any questions or problems using the spreadsheet.</t>
  </si>
  <si>
    <t>FY 19-20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</si>
</sst>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d/yy;@"/>
  </numFmts>
  <fonts count="17">
    <font>
      <sz val="10"/>
      <name val="Arial"/>
    </font>
    <font>
      <sz val="10"/>
      <name val="Arial"/>
    </font>
    <font>
      <sz val="8"/>
      <name val="Arial"/>
    </font>
    <font>
      <sz val="10"/>
      <name val="Times New Roman"/>
      <family val="1"/>
    </font>
    <font>
      <b/>
      <sz val="12"/>
      <name val="Times New Roman"/>
      <family val="1"/>
    </font>
    <font>
      <b/>
      <sz val="10"/>
      <name val="Times New Roman"/>
      <family val="1"/>
    </font>
    <font>
      <b/>
      <u/>
      <sz val="10"/>
      <name val="Times New Roman"/>
      <family val="1"/>
    </font>
    <font>
      <u/>
      <sz val="10"/>
      <name val="Times New Roman"/>
      <family val="1"/>
    </font>
    <font>
      <sz val="9"/>
      <name val="ITC Bookman"/>
      <family val="1"/>
    </font>
    <font>
      <b/>
      <sz val="8"/>
      <name val="Times New Roman"/>
      <family val="1"/>
    </font>
    <font>
      <sz val="12"/>
      <name val="Times New Roman"/>
      <family val="1"/>
    </font>
    <font>
      <sz val="8"/>
      <name val="Times New Roman"/>
      <family val="1"/>
    </font>
    <font>
      <sz val="9"/>
      <name val="Times New Roman"/>
      <family val="1"/>
    </font>
    <font>
      <sz val="10"/>
      <name val="Goudy Old Style"/>
      <family val="1"/>
    </font>
    <font>
      <u/>
      <sz val="36"/>
      <name val="Goudy Old Style"/>
      <family val="1"/>
    </font>
    <font>
      <b/>
      <u/>
      <sz val="36"/>
      <name val="Goudy Old Style"/>
      <family val="1"/>
    </font>
    <font>
      <b/>
      <sz val="10"/>
      <name val="Arial"/>
    </font>
  </fonts>
  <fills count="4">
    <fill>
      <patternFill patternType="none"/>
    </fill>
    <fill>
      <patternFill patternType="gray125"/>
    </fill>
    <fill>
      <patternFill patternType="solid">
        <fgColor indexed="27"/>
        <bgColor indexed="64"/>
      </patternFill>
    </fill>
    <fill>
      <patternFill patternType="solid">
        <fgColor indexed="41"/>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double">
        <color indexed="8"/>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8"/>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style="thin">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style="thin">
        <color indexed="64"/>
      </left>
      <right/>
      <top/>
      <bottom style="double">
        <color indexed="8"/>
      </bottom>
      <diagonal/>
    </border>
    <border>
      <left/>
      <right style="thin">
        <color indexed="8"/>
      </right>
      <top/>
      <bottom style="double">
        <color indexed="8"/>
      </bottom>
      <diagonal/>
    </border>
    <border>
      <left/>
      <right style="medium">
        <color indexed="8"/>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8"/>
      </right>
      <top style="medium">
        <color indexed="64"/>
      </top>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indexed="64"/>
      </bottom>
      <diagonal/>
    </border>
    <border>
      <left style="thin">
        <color indexed="64"/>
      </left>
      <right/>
      <top style="medium">
        <color indexed="64"/>
      </top>
      <bottom style="thick">
        <color indexed="64"/>
      </bottom>
      <diagonal/>
    </border>
    <border>
      <left/>
      <right style="thick">
        <color indexed="8"/>
      </right>
      <top style="medium">
        <color indexed="64"/>
      </top>
      <bottom style="thick">
        <color indexed="64"/>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69">
    <xf numFmtId="0" fontId="0" fillId="0" borderId="0" xfId="0"/>
    <xf numFmtId="0" fontId="3" fillId="0" borderId="0" xfId="0" applyFont="1"/>
    <xf numFmtId="0" fontId="3" fillId="0" borderId="0" xfId="0" applyFont="1" applyAlignment="1">
      <alignment horizontal="centerContinuous"/>
    </xf>
    <xf numFmtId="0" fontId="4" fillId="0" borderId="0" xfId="0" applyFont="1" applyAlignment="1">
      <alignment horizontal="center"/>
    </xf>
    <xf numFmtId="0" fontId="3" fillId="0" borderId="0" xfId="0" applyFont="1" applyAlignment="1">
      <alignment horizontal="right"/>
    </xf>
    <xf numFmtId="0" fontId="7" fillId="0" borderId="0" xfId="0" applyFont="1" applyAlignment="1">
      <alignment horizontal="centerContinuous"/>
    </xf>
    <xf numFmtId="0" fontId="4" fillId="0" borderId="1" xfId="0" applyFont="1" applyBorder="1" applyAlignment="1">
      <alignment horizontal="center"/>
    </xf>
    <xf numFmtId="0" fontId="4" fillId="0" borderId="0" xfId="0" applyFont="1"/>
    <xf numFmtId="0" fontId="0" fillId="0" borderId="0" xfId="0" applyAlignment="1"/>
    <xf numFmtId="0" fontId="3" fillId="0" borderId="0" xfId="0" applyFont="1" applyAlignment="1"/>
    <xf numFmtId="0" fontId="3" fillId="0" borderId="0" xfId="0" applyFont="1" applyProtection="1"/>
    <xf numFmtId="0" fontId="8" fillId="0" borderId="0" xfId="0" applyFont="1" applyAlignment="1" applyProtection="1">
      <alignment horizontal="centerContinuous" vertical="top"/>
    </xf>
    <xf numFmtId="0" fontId="4" fillId="0" borderId="0" xfId="0" applyFont="1" applyAlignment="1" applyProtection="1">
      <alignment horizontal="center"/>
    </xf>
    <xf numFmtId="0" fontId="0" fillId="0" borderId="0" xfId="0" applyFont="1" applyProtection="1"/>
    <xf numFmtId="0" fontId="5" fillId="0" borderId="0" xfId="0" applyFont="1" applyAlignment="1" applyProtection="1">
      <alignment horizontal="right"/>
    </xf>
    <xf numFmtId="0" fontId="3" fillId="0" borderId="0" xfId="0" applyFont="1" applyBorder="1" applyProtection="1"/>
    <xf numFmtId="0" fontId="5" fillId="0" borderId="0" xfId="0" applyFont="1" applyBorder="1" applyAlignment="1" applyProtection="1">
      <alignment horizontal="right"/>
    </xf>
    <xf numFmtId="0" fontId="9" fillId="0" borderId="2" xfId="0" applyFont="1" applyBorder="1" applyAlignment="1" applyProtection="1">
      <alignment horizontal="center" vertical="center" wrapText="1"/>
    </xf>
    <xf numFmtId="14" fontId="9" fillId="0" borderId="3" xfId="0" applyNumberFormat="1" applyFont="1" applyBorder="1" applyAlignment="1" applyProtection="1">
      <alignment horizontal="center"/>
    </xf>
    <xf numFmtId="14" fontId="9" fillId="0" borderId="2" xfId="0" applyNumberFormat="1" applyFont="1" applyBorder="1" applyAlignment="1" applyProtection="1">
      <alignment horizontal="center" vertical="center" wrapText="1"/>
    </xf>
    <xf numFmtId="0" fontId="10" fillId="0" borderId="0" xfId="0" applyFont="1" applyAlignment="1" applyProtection="1">
      <alignment horizontal="center"/>
    </xf>
    <xf numFmtId="0" fontId="10" fillId="0" borderId="0" xfId="0" applyFont="1" applyBorder="1" applyProtection="1"/>
    <xf numFmtId="0" fontId="4" fillId="0" borderId="0" xfId="0" applyFont="1" applyBorder="1" applyAlignment="1" applyProtection="1">
      <alignment horizontal="right"/>
    </xf>
    <xf numFmtId="0" fontId="5" fillId="0" borderId="0" xfId="0" applyFont="1" applyProtection="1"/>
    <xf numFmtId="0" fontId="10" fillId="0" borderId="0" xfId="0" applyFont="1" applyProtection="1"/>
    <xf numFmtId="0" fontId="0" fillId="2" borderId="4" xfId="0" applyFont="1" applyFill="1" applyBorder="1" applyAlignment="1" applyProtection="1">
      <alignment vertical="center"/>
    </xf>
    <xf numFmtId="0" fontId="0" fillId="2" borderId="5" xfId="0" applyFont="1" applyFill="1" applyBorder="1" applyAlignment="1" applyProtection="1">
      <alignment vertical="center"/>
    </xf>
    <xf numFmtId="0" fontId="4" fillId="0" borderId="6" xfId="0" applyFont="1" applyBorder="1" applyProtection="1"/>
    <xf numFmtId="0" fontId="4" fillId="0" borderId="7" xfId="0" applyFont="1" applyBorder="1" applyProtection="1"/>
    <xf numFmtId="0" fontId="3" fillId="0" borderId="8" xfId="0" applyFont="1" applyBorder="1" applyProtection="1"/>
    <xf numFmtId="0" fontId="3" fillId="0" borderId="9" xfId="0" applyFont="1" applyBorder="1" applyProtection="1"/>
    <xf numFmtId="0" fontId="3" fillId="0" borderId="9" xfId="0" applyFont="1" applyBorder="1" applyAlignment="1" applyProtection="1">
      <alignment horizontal="center"/>
      <protection locked="0"/>
    </xf>
    <xf numFmtId="0" fontId="6" fillId="0" borderId="4" xfId="0" applyFont="1" applyBorder="1" applyAlignment="1" applyProtection="1">
      <alignment horizontal="left" shrinkToFit="1"/>
    </xf>
    <xf numFmtId="0" fontId="3" fillId="0" borderId="10" xfId="0" applyFont="1" applyBorder="1" applyProtection="1"/>
    <xf numFmtId="0" fontId="11" fillId="0" borderId="1" xfId="0" applyFont="1" applyBorder="1" applyAlignment="1" applyProtection="1">
      <alignment horizontal="left"/>
    </xf>
    <xf numFmtId="0" fontId="3" fillId="0" borderId="1" xfId="0" applyFont="1" applyBorder="1" applyProtection="1"/>
    <xf numFmtId="0" fontId="3" fillId="0" borderId="11" xfId="0" applyFont="1" applyBorder="1" applyProtection="1"/>
    <xf numFmtId="0" fontId="11" fillId="0" borderId="12" xfId="0" applyFont="1" applyBorder="1" applyAlignment="1" applyProtection="1">
      <alignment horizontal="left"/>
    </xf>
    <xf numFmtId="0" fontId="3" fillId="0" borderId="13" xfId="0" applyFont="1" applyBorder="1" applyProtection="1"/>
    <xf numFmtId="0" fontId="3" fillId="0" borderId="13" xfId="0" applyFont="1" applyBorder="1" applyAlignment="1" applyProtection="1">
      <alignment horizontal="center"/>
      <protection locked="0"/>
    </xf>
    <xf numFmtId="0" fontId="3" fillId="0" borderId="12" xfId="0" applyFont="1" applyBorder="1" applyProtection="1"/>
    <xf numFmtId="0" fontId="3" fillId="0" borderId="14" xfId="0" applyFont="1" applyBorder="1" applyProtection="1"/>
    <xf numFmtId="0" fontId="3" fillId="0" borderId="15" xfId="0" applyFont="1" applyBorder="1" applyProtection="1"/>
    <xf numFmtId="0" fontId="3" fillId="0" borderId="1" xfId="0" applyFont="1" applyBorder="1" applyProtection="1">
      <protection locked="0"/>
    </xf>
    <xf numFmtId="0" fontId="3" fillId="0" borderId="10" xfId="0" applyFont="1" applyBorder="1" applyProtection="1">
      <protection locked="0"/>
    </xf>
    <xf numFmtId="0" fontId="5" fillId="2" borderId="10" xfId="0" applyFont="1" applyFill="1" applyBorder="1" applyProtection="1"/>
    <xf numFmtId="0" fontId="3" fillId="2" borderId="1" xfId="0" applyFont="1" applyFill="1" applyBorder="1" applyProtection="1"/>
    <xf numFmtId="0" fontId="3" fillId="2" borderId="13" xfId="0" applyFont="1" applyFill="1" applyBorder="1" applyProtection="1"/>
    <xf numFmtId="0" fontId="5" fillId="2" borderId="13" xfId="0" applyFont="1" applyFill="1" applyBorder="1" applyAlignment="1" applyProtection="1">
      <alignment horizontal="center"/>
    </xf>
    <xf numFmtId="0" fontId="5" fillId="0" borderId="0" xfId="0" applyFont="1" applyAlignment="1" applyProtection="1">
      <alignment horizontal="center"/>
    </xf>
    <xf numFmtId="0" fontId="0" fillId="2" borderId="0" xfId="0" applyFont="1" applyFill="1" applyAlignment="1" applyProtection="1">
      <alignment vertical="center"/>
    </xf>
    <xf numFmtId="0" fontId="4" fillId="0" borderId="16" xfId="0" applyFont="1" applyBorder="1" applyProtection="1"/>
    <xf numFmtId="0" fontId="4" fillId="0" borderId="17" xfId="0" applyFont="1" applyBorder="1" applyProtection="1"/>
    <xf numFmtId="0" fontId="3" fillId="0" borderId="18" xfId="0" applyFont="1" applyBorder="1" applyProtection="1"/>
    <xf numFmtId="0" fontId="3" fillId="0" borderId="19" xfId="0" applyFont="1" applyBorder="1" applyProtection="1"/>
    <xf numFmtId="0" fontId="6" fillId="0" borderId="4" xfId="0" applyFont="1" applyBorder="1" applyProtection="1"/>
    <xf numFmtId="0" fontId="12" fillId="0" borderId="1" xfId="0" applyFont="1" applyBorder="1" applyAlignment="1" applyProtection="1">
      <alignment horizontal="left"/>
    </xf>
    <xf numFmtId="0" fontId="12" fillId="0" borderId="12" xfId="0" applyFont="1" applyBorder="1" applyAlignment="1" applyProtection="1">
      <alignment horizontal="left"/>
    </xf>
    <xf numFmtId="0" fontId="3" fillId="0" borderId="13" xfId="0" applyFont="1" applyBorder="1" applyProtection="1">
      <protection locked="0"/>
    </xf>
    <xf numFmtId="0" fontId="5" fillId="2" borderId="10" xfId="0" applyFont="1" applyFill="1" applyBorder="1" applyAlignment="1" applyProtection="1">
      <alignment horizontal="right"/>
    </xf>
    <xf numFmtId="0" fontId="3" fillId="2" borderId="1" xfId="0" applyFont="1" applyFill="1" applyBorder="1" applyAlignment="1" applyProtection="1">
      <alignment horizontal="right"/>
    </xf>
    <xf numFmtId="0" fontId="3" fillId="2" borderId="13" xfId="0" applyFont="1" applyFill="1" applyBorder="1" applyAlignment="1" applyProtection="1">
      <alignment horizontal="right"/>
    </xf>
    <xf numFmtId="0" fontId="5" fillId="2" borderId="20" xfId="0" applyFont="1" applyFill="1" applyBorder="1" applyAlignment="1" applyProtection="1">
      <alignment horizontal="center"/>
    </xf>
    <xf numFmtId="0" fontId="5" fillId="2" borderId="21" xfId="0" applyFont="1" applyFill="1" applyBorder="1" applyAlignment="1" applyProtection="1">
      <alignment horizontal="center"/>
    </xf>
    <xf numFmtId="43" fontId="5" fillId="2" borderId="22" xfId="0" applyNumberFormat="1" applyFont="1" applyFill="1" applyBorder="1" applyAlignment="1" applyProtection="1">
      <alignment horizontal="center" vertical="center"/>
    </xf>
    <xf numFmtId="43" fontId="5" fillId="2" borderId="23" xfId="0" applyNumberFormat="1" applyFont="1" applyFill="1" applyBorder="1" applyAlignment="1" applyProtection="1">
      <alignment horizontal="center" vertical="center"/>
    </xf>
    <xf numFmtId="43" fontId="5" fillId="2" borderId="24"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3" fillId="0" borderId="26" xfId="0" applyFont="1" applyBorder="1" applyProtection="1"/>
    <xf numFmtId="0" fontId="0" fillId="0" borderId="0" xfId="0" applyProtection="1"/>
    <xf numFmtId="43" fontId="5" fillId="2" borderId="27" xfId="1" applyFont="1" applyFill="1" applyBorder="1" applyAlignment="1" applyProtection="1">
      <alignment vertical="center" wrapText="1"/>
    </xf>
    <xf numFmtId="43" fontId="5" fillId="2" borderId="21" xfId="1" applyFont="1" applyFill="1" applyBorder="1" applyAlignment="1" applyProtection="1">
      <alignment vertical="center" wrapText="1"/>
    </xf>
    <xf numFmtId="43" fontId="5" fillId="2" borderId="20" xfId="1" applyFont="1" applyFill="1" applyBorder="1" applyAlignment="1" applyProtection="1">
      <alignment vertical="center" wrapText="1"/>
    </xf>
    <xf numFmtId="0" fontId="5" fillId="0" borderId="18" xfId="0" applyFont="1" applyBorder="1" applyAlignment="1" applyProtection="1">
      <alignment horizontal="right"/>
    </xf>
    <xf numFmtId="0" fontId="13" fillId="0" borderId="0" xfId="0" applyFont="1" applyProtection="1">
      <protection hidden="1"/>
    </xf>
    <xf numFmtId="0" fontId="3" fillId="0" borderId="0" xfId="0" applyFont="1" applyProtection="1">
      <protection hidden="1"/>
    </xf>
    <xf numFmtId="0" fontId="5" fillId="0" borderId="18" xfId="0" applyFont="1" applyBorder="1" applyProtection="1"/>
    <xf numFmtId="14" fontId="3" fillId="0" borderId="18" xfId="0" applyNumberFormat="1" applyFont="1" applyBorder="1" applyProtection="1"/>
    <xf numFmtId="14" fontId="9" fillId="3" borderId="28" xfId="0" applyNumberFormat="1" applyFont="1" applyFill="1" applyBorder="1" applyProtection="1"/>
    <xf numFmtId="14" fontId="9" fillId="3" borderId="19" xfId="0" applyNumberFormat="1" applyFont="1" applyFill="1" applyBorder="1" applyProtection="1"/>
    <xf numFmtId="0" fontId="4" fillId="3" borderId="18" xfId="0" applyFont="1" applyFill="1" applyBorder="1" applyAlignment="1" applyProtection="1">
      <alignment horizontal="center"/>
    </xf>
    <xf numFmtId="0" fontId="9" fillId="3" borderId="15" xfId="0" applyFont="1" applyFill="1" applyBorder="1" applyAlignment="1" applyProtection="1">
      <alignment horizontal="center"/>
    </xf>
    <xf numFmtId="0" fontId="9" fillId="3" borderId="12" xfId="0" applyFont="1" applyFill="1" applyBorder="1" applyAlignment="1" applyProtection="1">
      <alignment horizontal="center"/>
    </xf>
    <xf numFmtId="14" fontId="5" fillId="3" borderId="29" xfId="0" applyNumberFormat="1" applyFont="1" applyFill="1" applyBorder="1" applyAlignment="1" applyProtection="1">
      <alignment horizontal="center"/>
    </xf>
    <xf numFmtId="14" fontId="5" fillId="3" borderId="30" xfId="0" applyNumberFormat="1" applyFont="1" applyFill="1" applyBorder="1" applyAlignment="1" applyProtection="1">
      <alignment horizontal="center"/>
    </xf>
    <xf numFmtId="0" fontId="14" fillId="0" borderId="0" xfId="0" applyFont="1" applyAlignment="1" applyProtection="1">
      <alignment horizontal="centerContinuous"/>
    </xf>
    <xf numFmtId="0" fontId="13" fillId="0" borderId="0" xfId="0" applyFont="1" applyProtection="1"/>
    <xf numFmtId="0" fontId="15" fillId="0" borderId="0" xfId="0" applyFont="1" applyAlignment="1" applyProtection="1">
      <alignment horizontal="centerContinuous"/>
    </xf>
    <xf numFmtId="164" fontId="9" fillId="3" borderId="31" xfId="0" applyNumberFormat="1" applyFont="1" applyFill="1" applyBorder="1" applyAlignment="1" applyProtection="1">
      <alignment horizontal="center"/>
    </xf>
    <xf numFmtId="164" fontId="9" fillId="3" borderId="32" xfId="0" applyNumberFormat="1" applyFont="1" applyFill="1" applyBorder="1" applyAlignment="1" applyProtection="1">
      <alignment horizontal="center"/>
    </xf>
    <xf numFmtId="0" fontId="5" fillId="0" borderId="18" xfId="0" applyFont="1" applyBorder="1" applyAlignment="1" applyProtection="1">
      <alignment horizontal="center"/>
      <protection locked="0"/>
    </xf>
    <xf numFmtId="0" fontId="4" fillId="0" borderId="0" xfId="0" applyFont="1" applyAlignment="1" applyProtection="1">
      <alignment horizontal="right"/>
    </xf>
    <xf numFmtId="0" fontId="3" fillId="0" borderId="0" xfId="0" applyFont="1" applyAlignment="1" applyProtection="1">
      <alignment horizontal="right"/>
      <protection hidden="1"/>
    </xf>
    <xf numFmtId="0" fontId="4"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9" fillId="0" borderId="0" xfId="0" applyFont="1" applyAlignment="1">
      <alignment horizontal="center"/>
    </xf>
    <xf numFmtId="14" fontId="3" fillId="0" borderId="0" xfId="0" applyNumberFormat="1" applyFont="1"/>
    <xf numFmtId="0" fontId="4" fillId="0" borderId="0" xfId="0" applyFont="1" applyBorder="1" applyAlignment="1">
      <alignment horizontal="center"/>
    </xf>
    <xf numFmtId="14" fontId="3" fillId="0" borderId="0" xfId="0" applyNumberFormat="1" applyFont="1" applyBorder="1"/>
    <xf numFmtId="0" fontId="4" fillId="0" borderId="0" xfId="0" applyFont="1" applyFill="1" applyAlignment="1">
      <alignment horizontal="center"/>
    </xf>
    <xf numFmtId="14" fontId="3" fillId="0" borderId="0" xfId="0" applyNumberFormat="1" applyFont="1" applyFill="1"/>
    <xf numFmtId="0" fontId="4" fillId="0" borderId="0" xfId="0" applyFont="1" applyFill="1" applyBorder="1" applyAlignment="1">
      <alignment horizontal="center"/>
    </xf>
    <xf numFmtId="14" fontId="3" fillId="0" borderId="0" xfId="0" applyNumberFormat="1" applyFont="1" applyFill="1" applyBorder="1"/>
    <xf numFmtId="0" fontId="5" fillId="0" borderId="0" xfId="0" applyFont="1" applyAlignment="1" applyProtection="1"/>
    <xf numFmtId="0" fontId="0" fillId="0" borderId="0" xfId="0" applyAlignment="1" applyProtection="1"/>
    <xf numFmtId="0" fontId="5" fillId="0" borderId="0" xfId="0" applyFont="1" applyBorder="1" applyAlignment="1" applyProtection="1">
      <alignment horizontal="left" wrapText="1"/>
    </xf>
    <xf numFmtId="0" fontId="0" fillId="0" borderId="18" xfId="0" applyBorder="1" applyAlignment="1" applyProtection="1">
      <alignment horizontal="left" wrapText="1"/>
    </xf>
    <xf numFmtId="0" fontId="5" fillId="0" borderId="0" xfId="0" applyFont="1" applyBorder="1" applyAlignment="1" applyProtection="1">
      <alignment horizontal="center" wrapText="1"/>
    </xf>
    <xf numFmtId="0" fontId="0" fillId="0" borderId="18" xfId="0" applyBorder="1" applyAlignment="1" applyProtection="1">
      <alignment horizontal="center" wrapText="1"/>
    </xf>
    <xf numFmtId="0" fontId="5" fillId="2" borderId="11" xfId="0" applyFont="1" applyFill="1" applyBorder="1" applyAlignment="1" applyProtection="1">
      <alignment horizontal="center"/>
    </xf>
    <xf numFmtId="0" fontId="5" fillId="2" borderId="47" xfId="0" applyFont="1" applyFill="1" applyBorder="1" applyAlignment="1" applyProtection="1">
      <alignment horizontal="center"/>
    </xf>
    <xf numFmtId="0" fontId="5" fillId="2" borderId="48" xfId="0" applyFont="1" applyFill="1" applyBorder="1" applyAlignment="1" applyProtection="1">
      <alignment horizontal="center" vertical="center" wrapText="1"/>
    </xf>
    <xf numFmtId="0" fontId="0" fillId="0" borderId="49" xfId="0" applyBorder="1" applyAlignment="1" applyProtection="1">
      <alignment horizontal="center" vertical="center"/>
    </xf>
    <xf numFmtId="0" fontId="5" fillId="2" borderId="6" xfId="0" applyFont="1" applyFill="1" applyBorder="1" applyAlignment="1" applyProtection="1">
      <alignment horizontal="center"/>
    </xf>
    <xf numFmtId="0" fontId="5" fillId="2" borderId="40" xfId="0" applyFont="1" applyFill="1" applyBorder="1" applyAlignment="1" applyProtection="1">
      <alignment horizontal="center"/>
    </xf>
    <xf numFmtId="43" fontId="5" fillId="2" borderId="50" xfId="0" applyNumberFormat="1" applyFont="1" applyFill="1" applyBorder="1" applyAlignment="1" applyProtection="1">
      <alignment vertical="center"/>
    </xf>
    <xf numFmtId="43" fontId="5" fillId="2" borderId="51" xfId="0" applyNumberFormat="1" applyFont="1" applyFill="1" applyBorder="1" applyAlignment="1" applyProtection="1">
      <alignment vertical="center"/>
    </xf>
    <xf numFmtId="0" fontId="5" fillId="2" borderId="52" xfId="0" applyFont="1" applyFill="1" applyBorder="1" applyAlignment="1" applyProtection="1">
      <alignment horizontal="center" vertical="center" wrapText="1"/>
    </xf>
    <xf numFmtId="0" fontId="5" fillId="2" borderId="34" xfId="0" applyFont="1" applyFill="1" applyBorder="1" applyAlignment="1" applyProtection="1">
      <alignment horizontal="center"/>
    </xf>
    <xf numFmtId="0" fontId="3" fillId="0" borderId="41" xfId="0" applyFont="1" applyBorder="1" applyAlignment="1" applyProtection="1">
      <alignment horizontal="left"/>
    </xf>
    <xf numFmtId="0" fontId="0" fillId="0" borderId="13" xfId="0" applyBorder="1" applyAlignment="1" applyProtection="1">
      <alignment horizontal="left"/>
    </xf>
    <xf numFmtId="0" fontId="3" fillId="0" borderId="42" xfId="0" applyFont="1" applyBorder="1" applyAlignment="1" applyProtection="1">
      <alignment horizontal="center"/>
      <protection locked="0"/>
    </xf>
    <xf numFmtId="0" fontId="0" fillId="0" borderId="43" xfId="0" applyBorder="1" applyAlignment="1" applyProtection="1">
      <alignment horizontal="center"/>
      <protection locked="0"/>
    </xf>
    <xf numFmtId="0" fontId="5" fillId="2" borderId="44" xfId="0" applyFont="1" applyFill="1" applyBorder="1" applyAlignment="1" applyProtection="1">
      <alignment horizontal="center"/>
    </xf>
    <xf numFmtId="0" fontId="0" fillId="0" borderId="45" xfId="0" applyBorder="1" applyAlignment="1" applyProtection="1">
      <alignment horizontal="center"/>
    </xf>
    <xf numFmtId="0" fontId="0" fillId="0" borderId="10" xfId="0" applyBorder="1" applyAlignment="1" applyProtection="1">
      <alignment horizontal="center"/>
    </xf>
    <xf numFmtId="0" fontId="0" fillId="0" borderId="46" xfId="0" applyBorder="1" applyAlignment="1" applyProtection="1">
      <alignment horizontal="center"/>
    </xf>
    <xf numFmtId="0" fontId="4" fillId="3" borderId="35"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0" fillId="3" borderId="28"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0" fillId="0" borderId="33" xfId="0" applyBorder="1" applyAlignment="1" applyProtection="1">
      <protection locked="0"/>
    </xf>
    <xf numFmtId="0" fontId="0" fillId="0" borderId="18" xfId="0" applyBorder="1" applyAlignment="1" applyProtection="1">
      <protection locked="0"/>
    </xf>
    <xf numFmtId="14" fontId="5" fillId="3" borderId="10" xfId="0" applyNumberFormat="1" applyFont="1" applyFill="1" applyBorder="1" applyAlignment="1" applyProtection="1">
      <alignment horizontal="center"/>
    </xf>
    <xf numFmtId="0" fontId="5" fillId="3" borderId="1" xfId="0" applyFont="1" applyFill="1" applyBorder="1" applyAlignment="1" applyProtection="1">
      <alignment horizontal="center"/>
    </xf>
    <xf numFmtId="0" fontId="5" fillId="3" borderId="13" xfId="0" applyFont="1" applyFill="1" applyBorder="1" applyAlignment="1" applyProtection="1">
      <alignment horizontal="center"/>
    </xf>
    <xf numFmtId="0" fontId="4" fillId="0" borderId="0" xfId="0" applyFont="1" applyAlignment="1" applyProtection="1">
      <alignment horizontal="center"/>
    </xf>
    <xf numFmtId="0" fontId="16" fillId="0" borderId="0" xfId="0" applyFont="1" applyAlignment="1">
      <alignment horizontal="center"/>
    </xf>
    <xf numFmtId="0" fontId="4" fillId="0" borderId="18" xfId="0" applyFont="1" applyBorder="1" applyAlignment="1" applyProtection="1">
      <protection locked="0"/>
    </xf>
    <xf numFmtId="49" fontId="4" fillId="0" borderId="33" xfId="0" applyNumberFormat="1" applyFont="1" applyBorder="1" applyAlignment="1" applyProtection="1">
      <alignment horizontal="left"/>
      <protection locked="0"/>
    </xf>
    <xf numFmtId="49" fontId="0" fillId="0" borderId="33" xfId="0" applyNumberFormat="1" applyBorder="1" applyAlignment="1" applyProtection="1">
      <protection locked="0"/>
    </xf>
    <xf numFmtId="49" fontId="0" fillId="0" borderId="18" xfId="0" applyNumberFormat="1" applyBorder="1" applyAlignment="1" applyProtection="1">
      <protection locked="0"/>
    </xf>
    <xf numFmtId="0" fontId="4" fillId="0" borderId="34"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4" fillId="0" borderId="0" xfId="0" applyFont="1" applyAlignment="1">
      <alignment horizontal="center"/>
    </xf>
    <xf numFmtId="0" fontId="0" fillId="0" borderId="0" xfId="0" applyAlignment="1">
      <alignment horizontal="center"/>
    </xf>
    <xf numFmtId="14" fontId="3" fillId="0" borderId="0" xfId="0" applyNumberFormat="1" applyFont="1" applyAlignment="1">
      <alignment horizontal="center"/>
    </xf>
    <xf numFmtId="14" fontId="3" fillId="0" borderId="0" xfId="0" applyNumberFormat="1" applyFont="1" applyFill="1" applyAlignment="1">
      <alignment horizontal="center"/>
    </xf>
    <xf numFmtId="14" fontId="3" fillId="0" borderId="0" xfId="0" applyNumberFormat="1" applyFont="1" applyBorder="1" applyAlignment="1">
      <alignment horizontal="center"/>
    </xf>
    <xf numFmtId="14" fontId="3" fillId="0" borderId="0" xfId="0" applyNumberFormat="1" applyFont="1" applyFill="1" applyBorder="1" applyAlignment="1">
      <alignment horizontal="center"/>
    </xf>
    <xf numFmtId="0" fontId="3" fillId="0" borderId="0" xfId="0" applyFont="1" applyAlignment="1">
      <alignment vertical="center" wrapText="1"/>
    </xf>
    <xf numFmtId="0" fontId="0" fillId="0" borderId="0" xfId="0" applyAlignment="1">
      <alignment wrapText="1"/>
    </xf>
    <xf numFmtId="0" fontId="3" fillId="0" borderId="0" xfId="0" applyFont="1" applyAlignment="1">
      <alignment wrapText="1"/>
    </xf>
    <xf numFmtId="0" fontId="0" fillId="0" borderId="0" xfId="0" applyAlignment="1">
      <alignment vertical="center"/>
    </xf>
    <xf numFmtId="0" fontId="0" fillId="0" borderId="0" xfId="0" applyAlignment="1">
      <alignmen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tabSelected="1" workbookViewId="0">
      <selection activeCell="K6" sqref="K6:M6"/>
    </sheetView>
  </sheetViews>
  <sheetFormatPr defaultRowHeight="12.75"/>
  <cols>
    <col min="1" max="1" width="10.5703125" style="69" customWidth="1"/>
    <col min="2" max="4" width="8.140625" style="69" customWidth="1"/>
    <col min="5" max="10" width="8.28515625" style="69" customWidth="1"/>
    <col min="11" max="11" width="8.7109375" style="69" customWidth="1"/>
    <col min="12" max="12" width="2.42578125" style="69" customWidth="1"/>
    <col min="13" max="13" width="8.7109375" style="69" customWidth="1"/>
    <col min="14" max="14" width="9.140625" style="69" hidden="1" customWidth="1"/>
    <col min="15" max="16" width="9.140625" style="75" hidden="1" customWidth="1"/>
    <col min="17" max="17" width="9.140625" style="69" hidden="1" customWidth="1"/>
    <col min="18" max="18" width="0" style="69" hidden="1" customWidth="1"/>
    <col min="19" max="16384" width="9.140625" style="69"/>
  </cols>
  <sheetData>
    <row r="1" spans="1:16" s="86" customFormat="1" ht="47.25">
      <c r="A1" s="87" t="s">
        <v>0</v>
      </c>
      <c r="B1" s="85"/>
      <c r="C1" s="85"/>
      <c r="D1" s="85"/>
      <c r="E1" s="85"/>
      <c r="F1" s="85"/>
      <c r="G1" s="85"/>
      <c r="H1" s="85"/>
      <c r="I1" s="85"/>
      <c r="J1" s="85"/>
      <c r="K1" s="85"/>
      <c r="L1" s="85"/>
      <c r="M1" s="85"/>
      <c r="O1" s="74"/>
      <c r="P1" s="74"/>
    </row>
    <row r="2" spans="1:16" s="10" customFormat="1" ht="13.5">
      <c r="A2" s="11" t="s">
        <v>116</v>
      </c>
      <c r="B2" s="11"/>
      <c r="C2" s="11"/>
      <c r="D2" s="11"/>
      <c r="E2" s="11"/>
      <c r="F2" s="11"/>
      <c r="G2" s="11"/>
      <c r="H2" s="11"/>
      <c r="I2" s="11"/>
      <c r="J2" s="11"/>
      <c r="K2" s="11"/>
      <c r="L2" s="11"/>
      <c r="M2" s="11"/>
      <c r="O2" s="74"/>
      <c r="P2" s="74"/>
    </row>
    <row r="3" spans="1:16" s="10" customFormat="1" ht="22.5" customHeight="1">
      <c r="A3" s="149" t="s">
        <v>135</v>
      </c>
      <c r="B3" s="150"/>
      <c r="C3" s="150"/>
      <c r="D3" s="150"/>
      <c r="E3" s="150"/>
      <c r="F3" s="150"/>
      <c r="G3" s="150"/>
      <c r="H3" s="150"/>
      <c r="I3" s="150"/>
      <c r="J3" s="150"/>
      <c r="K3" s="150"/>
      <c r="L3" s="150"/>
      <c r="M3" s="150"/>
      <c r="O3" s="74"/>
      <c r="P3" s="74"/>
    </row>
    <row r="4" spans="1:16" s="10" customFormat="1" ht="24" customHeight="1" thickBot="1">
      <c r="A4" s="12" t="s">
        <v>1</v>
      </c>
      <c r="B4" s="151" t="s">
        <v>147</v>
      </c>
      <c r="C4" s="145"/>
      <c r="D4" s="145"/>
      <c r="E4" s="145"/>
      <c r="F4" s="145"/>
      <c r="G4" s="13"/>
      <c r="H4" s="14"/>
      <c r="I4" s="15"/>
      <c r="J4" s="16"/>
      <c r="K4" s="17" t="s">
        <v>29</v>
      </c>
      <c r="L4" s="18"/>
      <c r="M4" s="19" t="s">
        <v>30</v>
      </c>
      <c r="O4" s="75"/>
      <c r="P4" s="75"/>
    </row>
    <row r="5" spans="1:16" s="10" customFormat="1" ht="16.5" customHeight="1" thickBot="1">
      <c r="A5" s="20"/>
      <c r="B5" s="152"/>
      <c r="C5" s="153"/>
      <c r="D5" s="153"/>
      <c r="E5" s="153"/>
      <c r="F5" s="153"/>
      <c r="I5" s="21"/>
      <c r="J5" s="22" t="s">
        <v>27</v>
      </c>
      <c r="K5" s="78">
        <f>O5</f>
        <v>43640</v>
      </c>
      <c r="L5" s="80" t="s">
        <v>31</v>
      </c>
      <c r="M5" s="79">
        <f>K5+13</f>
        <v>43653</v>
      </c>
      <c r="O5" s="75">
        <f>IF($K$6=1,'Payroll Calendar'!B17,O6)</f>
        <v>43640</v>
      </c>
      <c r="P5" s="75">
        <v>1</v>
      </c>
    </row>
    <row r="6" spans="1:16" s="10" customFormat="1" ht="16.5" customHeight="1" thickBot="1">
      <c r="A6" s="91" t="s">
        <v>136</v>
      </c>
      <c r="B6" s="154"/>
      <c r="C6" s="154"/>
      <c r="D6" s="154"/>
      <c r="E6" s="154"/>
      <c r="F6" s="154"/>
      <c r="G6" s="14"/>
      <c r="H6" s="23"/>
      <c r="I6" s="21"/>
      <c r="J6" s="22" t="s">
        <v>28</v>
      </c>
      <c r="K6" s="155">
        <v>14</v>
      </c>
      <c r="L6" s="156"/>
      <c r="M6" s="157"/>
      <c r="O6" s="75">
        <f>IF($K$6=2,'Payroll Calendar'!B18,O7)</f>
        <v>43640</v>
      </c>
      <c r="P6" s="75">
        <v>2</v>
      </c>
    </row>
    <row r="7" spans="1:16" s="10" customFormat="1" ht="15" customHeight="1">
      <c r="A7" s="20"/>
      <c r="B7" s="144"/>
      <c r="C7" s="144"/>
      <c r="D7" s="144"/>
      <c r="E7" s="24"/>
      <c r="F7" s="24"/>
      <c r="I7" s="15"/>
      <c r="J7" s="22" t="s">
        <v>137</v>
      </c>
      <c r="K7" s="146">
        <f>IF(K6=27,M5+4,M5+5)</f>
        <v>43658</v>
      </c>
      <c r="L7" s="147"/>
      <c r="M7" s="148"/>
      <c r="O7" s="75">
        <f>IF($K$6=3,'Payroll Calendar'!B19,O8)</f>
        <v>43640</v>
      </c>
      <c r="P7" s="75">
        <v>3</v>
      </c>
    </row>
    <row r="8" spans="1:16" ht="13.5" customHeight="1" thickBot="1">
      <c r="A8" s="12" t="s">
        <v>2</v>
      </c>
      <c r="B8" s="145"/>
      <c r="C8" s="145"/>
      <c r="D8" s="145"/>
      <c r="E8" s="12" t="s">
        <v>26</v>
      </c>
      <c r="F8" s="90"/>
      <c r="K8" s="23"/>
      <c r="O8" s="75">
        <f>IF($K$6=4,'Payroll Calendar'!B20,O9)</f>
        <v>43640</v>
      </c>
      <c r="P8" s="75">
        <v>4</v>
      </c>
    </row>
    <row r="9" spans="1:16" ht="18.75" customHeight="1">
      <c r="O9" s="75">
        <f>IF($K$6=5,'Payroll Calendar'!B21,O10)</f>
        <v>43640</v>
      </c>
      <c r="P9" s="75">
        <v>5</v>
      </c>
    </row>
    <row r="10" spans="1:16" s="10" customFormat="1">
      <c r="A10" s="131" t="s">
        <v>117</v>
      </c>
      <c r="B10" s="132"/>
      <c r="C10" s="132"/>
      <c r="D10" s="133"/>
      <c r="E10" s="81" t="s">
        <v>19</v>
      </c>
      <c r="F10" s="81" t="s">
        <v>20</v>
      </c>
      <c r="G10" s="81" t="s">
        <v>21</v>
      </c>
      <c r="H10" s="81" t="s">
        <v>22</v>
      </c>
      <c r="I10" s="81" t="s">
        <v>23</v>
      </c>
      <c r="J10" s="81" t="s">
        <v>24</v>
      </c>
      <c r="K10" s="82" t="s">
        <v>25</v>
      </c>
      <c r="L10" s="140" t="s">
        <v>32</v>
      </c>
      <c r="M10" s="141"/>
      <c r="O10" s="75">
        <f>IF($K$6=6,'Payroll Calendar'!B22,O11)</f>
        <v>43640</v>
      </c>
      <c r="P10" s="75">
        <v>6</v>
      </c>
    </row>
    <row r="11" spans="1:16" s="10" customFormat="1" ht="13.5" thickBot="1">
      <c r="A11" s="134"/>
      <c r="B11" s="135"/>
      <c r="C11" s="135"/>
      <c r="D11" s="136"/>
      <c r="E11" s="88">
        <f>K5</f>
        <v>43640</v>
      </c>
      <c r="F11" s="88">
        <f>K5+1</f>
        <v>43641</v>
      </c>
      <c r="G11" s="88">
        <f>K5+2</f>
        <v>43642</v>
      </c>
      <c r="H11" s="88">
        <f>K5+3</f>
        <v>43643</v>
      </c>
      <c r="I11" s="88">
        <f>K5+4</f>
        <v>43644</v>
      </c>
      <c r="J11" s="88">
        <f>K5+5</f>
        <v>43645</v>
      </c>
      <c r="K11" s="89">
        <f>K5+6</f>
        <v>43646</v>
      </c>
      <c r="L11" s="142"/>
      <c r="M11" s="143"/>
      <c r="O11" s="75">
        <f>IF($K$6=7,'Payroll Calendar'!B23,O12)</f>
        <v>43640</v>
      </c>
      <c r="P11" s="75">
        <v>7</v>
      </c>
    </row>
    <row r="12" spans="1:16" s="10" customFormat="1" ht="3.75" customHeight="1" thickTop="1" thickBot="1">
      <c r="A12" s="137"/>
      <c r="B12" s="138"/>
      <c r="C12" s="138"/>
      <c r="D12" s="139"/>
      <c r="E12" s="83"/>
      <c r="F12" s="83"/>
      <c r="G12" s="83"/>
      <c r="H12" s="83"/>
      <c r="I12" s="83"/>
      <c r="J12" s="83"/>
      <c r="K12" s="84"/>
      <c r="L12" s="25"/>
      <c r="M12" s="26"/>
      <c r="O12" s="75">
        <f>IF($K$6=8,'Payroll Calendar'!B24,O13)</f>
        <v>43640</v>
      </c>
      <c r="P12" s="75">
        <v>8</v>
      </c>
    </row>
    <row r="13" spans="1:16" s="10" customFormat="1" ht="23.25" customHeight="1" thickBot="1">
      <c r="A13" s="27" t="s">
        <v>118</v>
      </c>
      <c r="B13" s="28"/>
      <c r="C13" s="29"/>
      <c r="D13" s="30"/>
      <c r="E13" s="31" t="s">
        <v>147</v>
      </c>
      <c r="F13" s="31" t="s">
        <v>147</v>
      </c>
      <c r="G13" s="31" t="s">
        <v>147</v>
      </c>
      <c r="H13" s="31" t="s">
        <v>147</v>
      </c>
      <c r="I13" s="31" t="s">
        <v>147</v>
      </c>
      <c r="J13" s="31"/>
      <c r="K13" s="31"/>
      <c r="L13" s="122">
        <f>SUM(E13:K13)</f>
        <v>0</v>
      </c>
      <c r="M13" s="118"/>
      <c r="O13" s="75">
        <f>IF($K$6=9,'Payroll Calendar'!B25,O14)</f>
        <v>43640</v>
      </c>
      <c r="P13" s="75">
        <v>9</v>
      </c>
    </row>
    <row r="14" spans="1:16" s="10" customFormat="1" ht="12.75" customHeight="1">
      <c r="A14" s="32" t="s">
        <v>119</v>
      </c>
      <c r="D14" s="123" t="s">
        <v>5</v>
      </c>
      <c r="E14" s="125"/>
      <c r="F14" s="125" t="s">
        <v>147</v>
      </c>
      <c r="G14" s="125"/>
      <c r="H14" s="125"/>
      <c r="I14" s="125"/>
      <c r="J14" s="125"/>
      <c r="K14" s="125"/>
      <c r="L14" s="127">
        <f>SUM(E14:K14)</f>
        <v>0</v>
      </c>
      <c r="M14" s="128"/>
      <c r="O14" s="75">
        <f>IF($K$6=10,'Payroll Calendar'!B26,O15)</f>
        <v>43640</v>
      </c>
      <c r="P14" s="75">
        <v>10</v>
      </c>
    </row>
    <row r="15" spans="1:16" s="10" customFormat="1" ht="17.100000000000001" customHeight="1">
      <c r="A15" s="33" t="s">
        <v>12</v>
      </c>
      <c r="B15" s="34" t="s">
        <v>3</v>
      </c>
      <c r="C15" s="35"/>
      <c r="D15" s="124"/>
      <c r="E15" s="126"/>
      <c r="F15" s="126"/>
      <c r="G15" s="126"/>
      <c r="H15" s="126"/>
      <c r="I15" s="126"/>
      <c r="J15" s="126"/>
      <c r="K15" s="126"/>
      <c r="L15" s="129"/>
      <c r="M15" s="130"/>
      <c r="O15" s="75">
        <f>IF($K$6=11,'Payroll Calendar'!B27,O16)</f>
        <v>43640</v>
      </c>
      <c r="P15" s="75">
        <v>11</v>
      </c>
    </row>
    <row r="16" spans="1:16" s="10" customFormat="1" ht="17.100000000000001" customHeight="1">
      <c r="A16" s="36" t="s">
        <v>13</v>
      </c>
      <c r="B16" s="37" t="s">
        <v>120</v>
      </c>
      <c r="C16" s="35"/>
      <c r="D16" s="38" t="s">
        <v>6</v>
      </c>
      <c r="E16" s="39" t="s">
        <v>147</v>
      </c>
      <c r="F16" s="39"/>
      <c r="G16" s="39"/>
      <c r="H16" s="39"/>
      <c r="I16" s="39"/>
      <c r="J16" s="39"/>
      <c r="K16" s="39"/>
      <c r="L16" s="113">
        <f t="shared" ref="L16:L24" si="0">SUM(E16:K16)</f>
        <v>0</v>
      </c>
      <c r="M16" s="114"/>
      <c r="O16" s="75">
        <f>IF($K$6=12,'Payroll Calendar'!B28,O17)</f>
        <v>43640</v>
      </c>
      <c r="P16" s="75">
        <v>12</v>
      </c>
    </row>
    <row r="17" spans="1:19" s="10" customFormat="1" ht="17.100000000000001" customHeight="1">
      <c r="A17" s="36" t="s">
        <v>14</v>
      </c>
      <c r="B17" s="37" t="s">
        <v>4</v>
      </c>
      <c r="C17" s="35"/>
      <c r="D17" s="38" t="s">
        <v>7</v>
      </c>
      <c r="E17" s="39"/>
      <c r="F17" s="39"/>
      <c r="G17" s="39"/>
      <c r="H17" s="39"/>
      <c r="I17" s="39"/>
      <c r="J17" s="39"/>
      <c r="K17" s="39"/>
      <c r="L17" s="113">
        <f t="shared" si="0"/>
        <v>0</v>
      </c>
      <c r="M17" s="114"/>
      <c r="O17" s="75">
        <f>IF($K$6=13,'Payroll Calendar'!B29,O18)</f>
        <v>43640</v>
      </c>
      <c r="P17" s="75">
        <v>13</v>
      </c>
      <c r="S17" s="10" t="s">
        <v>147</v>
      </c>
    </row>
    <row r="18" spans="1:19" s="10" customFormat="1" ht="17.100000000000001" customHeight="1">
      <c r="A18" s="36" t="s">
        <v>121</v>
      </c>
      <c r="B18" s="40"/>
      <c r="C18" s="35"/>
      <c r="D18" s="38" t="s">
        <v>122</v>
      </c>
      <c r="E18" s="39"/>
      <c r="F18" s="39"/>
      <c r="G18" s="39"/>
      <c r="H18" s="39"/>
      <c r="I18" s="39"/>
      <c r="J18" s="39"/>
      <c r="K18" s="39"/>
      <c r="L18" s="113">
        <f t="shared" si="0"/>
        <v>0</v>
      </c>
      <c r="M18" s="114"/>
      <c r="O18" s="75">
        <f>IF($K$6=14,'Payroll Calendar'!B4,O19)</f>
        <v>43640</v>
      </c>
      <c r="P18" s="75">
        <v>14</v>
      </c>
    </row>
    <row r="19" spans="1:19" s="10" customFormat="1" ht="17.100000000000001" customHeight="1">
      <c r="A19" s="36" t="s">
        <v>15</v>
      </c>
      <c r="B19" s="40"/>
      <c r="C19" s="35"/>
      <c r="D19" s="38" t="s">
        <v>8</v>
      </c>
      <c r="E19" s="39"/>
      <c r="F19" s="39"/>
      <c r="G19" s="39"/>
      <c r="H19" s="39"/>
      <c r="I19" s="39"/>
      <c r="J19" s="39"/>
      <c r="K19" s="39"/>
      <c r="L19" s="113">
        <f t="shared" si="0"/>
        <v>0</v>
      </c>
      <c r="M19" s="114"/>
      <c r="O19" s="75" t="str">
        <f>IF($K$6=15,'Payroll Calendar'!B5,O20)</f>
        <v xml:space="preserve">  </v>
      </c>
      <c r="P19" s="75">
        <v>15</v>
      </c>
    </row>
    <row r="20" spans="1:19" s="10" customFormat="1" ht="17.100000000000001" customHeight="1">
      <c r="A20" s="33" t="s">
        <v>123</v>
      </c>
      <c r="B20" s="35"/>
      <c r="C20" s="35"/>
      <c r="D20" s="38" t="s">
        <v>124</v>
      </c>
      <c r="E20" s="39" t="s">
        <v>147</v>
      </c>
      <c r="F20" s="39"/>
      <c r="G20" s="39"/>
      <c r="H20" s="39"/>
      <c r="I20" s="39"/>
      <c r="J20" s="39"/>
      <c r="K20" s="39"/>
      <c r="L20" s="113">
        <f t="shared" si="0"/>
        <v>0</v>
      </c>
      <c r="M20" s="114"/>
      <c r="O20" s="75" t="str">
        <f>IF($K$6=16,'Payroll Calendar'!B6,O21)</f>
        <v xml:space="preserve">  </v>
      </c>
      <c r="P20" s="75">
        <v>16</v>
      </c>
    </row>
    <row r="21" spans="1:19" s="10" customFormat="1" ht="17.100000000000001" customHeight="1">
      <c r="A21" s="33" t="s">
        <v>16</v>
      </c>
      <c r="D21" s="41" t="s">
        <v>9</v>
      </c>
      <c r="E21" s="39"/>
      <c r="F21" s="39"/>
      <c r="G21" s="39"/>
      <c r="H21" s="39"/>
      <c r="I21" s="39"/>
      <c r="J21" s="39"/>
      <c r="K21" s="39"/>
      <c r="L21" s="113">
        <f t="shared" si="0"/>
        <v>0</v>
      </c>
      <c r="M21" s="114"/>
      <c r="O21" s="75" t="str">
        <f>IF($K$6=17,'Payroll Calendar'!B7,O22)</f>
        <v xml:space="preserve">  </v>
      </c>
      <c r="P21" s="75">
        <v>17</v>
      </c>
    </row>
    <row r="22" spans="1:19" s="10" customFormat="1" ht="17.100000000000001" customHeight="1">
      <c r="A22" s="36" t="s">
        <v>17</v>
      </c>
      <c r="B22" s="40"/>
      <c r="C22" s="40"/>
      <c r="D22" s="42" t="s">
        <v>10</v>
      </c>
      <c r="E22" s="39"/>
      <c r="F22" s="39"/>
      <c r="G22" s="39"/>
      <c r="H22" s="39"/>
      <c r="I22" s="39"/>
      <c r="J22" s="39"/>
      <c r="K22" s="39"/>
      <c r="L22" s="113">
        <f t="shared" si="0"/>
        <v>0</v>
      </c>
      <c r="M22" s="114"/>
      <c r="O22" s="75" t="str">
        <f>IF($K$6=18,'Payroll Calendar'!B8,O23)</f>
        <v xml:space="preserve">  </v>
      </c>
      <c r="P22" s="75">
        <v>18</v>
      </c>
    </row>
    <row r="23" spans="1:19" s="10" customFormat="1" ht="17.100000000000001" customHeight="1">
      <c r="A23" s="36" t="s">
        <v>18</v>
      </c>
      <c r="B23" s="40"/>
      <c r="C23" s="35"/>
      <c r="D23" s="38" t="s">
        <v>11</v>
      </c>
      <c r="E23" s="43"/>
      <c r="F23" s="44"/>
      <c r="G23" s="44"/>
      <c r="H23" s="44"/>
      <c r="I23" s="44"/>
      <c r="J23" s="44"/>
      <c r="K23" s="44"/>
      <c r="L23" s="113">
        <f t="shared" si="0"/>
        <v>0</v>
      </c>
      <c r="M23" s="114"/>
      <c r="O23" s="75" t="str">
        <f>IF($K$6=19,'Payroll Calendar'!B9,O24)</f>
        <v xml:space="preserve">  </v>
      </c>
      <c r="P23" s="75">
        <v>19</v>
      </c>
    </row>
    <row r="24" spans="1:19" s="10" customFormat="1">
      <c r="A24" s="45" t="s">
        <v>125</v>
      </c>
      <c r="B24" s="46"/>
      <c r="C24" s="46"/>
      <c r="D24" s="47"/>
      <c r="E24" s="48">
        <f t="shared" ref="E24:K24" si="1">SUM(E13:E23)</f>
        <v>0</v>
      </c>
      <c r="F24" s="48">
        <f t="shared" si="1"/>
        <v>0</v>
      </c>
      <c r="G24" s="48">
        <f t="shared" si="1"/>
        <v>0</v>
      </c>
      <c r="H24" s="48">
        <f t="shared" si="1"/>
        <v>0</v>
      </c>
      <c r="I24" s="48">
        <f t="shared" si="1"/>
        <v>0</v>
      </c>
      <c r="J24" s="48">
        <f t="shared" si="1"/>
        <v>0</v>
      </c>
      <c r="K24" s="48">
        <f t="shared" si="1"/>
        <v>0</v>
      </c>
      <c r="L24" s="113">
        <f t="shared" si="0"/>
        <v>0</v>
      </c>
      <c r="M24" s="114"/>
      <c r="O24" s="75" t="str">
        <f>IF($K$6=20,'Payroll Calendar'!B10,O25)</f>
        <v xml:space="preserve">  </v>
      </c>
      <c r="P24" s="75">
        <v>20</v>
      </c>
    </row>
    <row r="25" spans="1:19" s="10" customFormat="1">
      <c r="A25" s="23"/>
      <c r="E25" s="49"/>
      <c r="F25" s="49"/>
      <c r="G25" s="49"/>
      <c r="H25" s="49"/>
      <c r="I25" s="49"/>
      <c r="J25" s="49"/>
      <c r="K25" s="49"/>
      <c r="L25" s="49"/>
      <c r="M25" s="13"/>
      <c r="O25" s="75" t="str">
        <f>IF($K$6=21,'Payroll Calendar'!B11,O26)</f>
        <v xml:space="preserve">  </v>
      </c>
      <c r="P25" s="75">
        <v>21</v>
      </c>
    </row>
    <row r="26" spans="1:19" s="10" customFormat="1">
      <c r="O26" s="75" t="str">
        <f>IF($K$6=22,'Payroll Calendar'!B12,O27)</f>
        <v xml:space="preserve">  </v>
      </c>
      <c r="P26" s="75">
        <v>22</v>
      </c>
    </row>
    <row r="27" spans="1:19" s="10" customFormat="1">
      <c r="A27" s="131" t="s">
        <v>126</v>
      </c>
      <c r="B27" s="132"/>
      <c r="C27" s="132"/>
      <c r="D27" s="133"/>
      <c r="E27" s="81" t="s">
        <v>19</v>
      </c>
      <c r="F27" s="81" t="s">
        <v>20</v>
      </c>
      <c r="G27" s="81" t="s">
        <v>21</v>
      </c>
      <c r="H27" s="81" t="s">
        <v>22</v>
      </c>
      <c r="I27" s="81" t="s">
        <v>23</v>
      </c>
      <c r="J27" s="81" t="s">
        <v>24</v>
      </c>
      <c r="K27" s="81" t="s">
        <v>25</v>
      </c>
      <c r="L27" s="140" t="s">
        <v>32</v>
      </c>
      <c r="M27" s="141"/>
      <c r="O27" s="75" t="str">
        <f>IF($K$6=23,'Payroll Calendar'!B13,O28)</f>
        <v xml:space="preserve">  </v>
      </c>
      <c r="P27" s="75">
        <v>23</v>
      </c>
    </row>
    <row r="28" spans="1:19" s="10" customFormat="1" ht="13.5" thickBot="1">
      <c r="A28" s="134"/>
      <c r="B28" s="135"/>
      <c r="C28" s="135"/>
      <c r="D28" s="136"/>
      <c r="E28" s="88">
        <f>K5+7</f>
        <v>43647</v>
      </c>
      <c r="F28" s="88">
        <f>K5+8</f>
        <v>43648</v>
      </c>
      <c r="G28" s="88">
        <f>K5+9</f>
        <v>43649</v>
      </c>
      <c r="H28" s="88">
        <f>K5+10</f>
        <v>43650</v>
      </c>
      <c r="I28" s="88">
        <f>K5+11</f>
        <v>43651</v>
      </c>
      <c r="J28" s="88">
        <f>K5+12</f>
        <v>43652</v>
      </c>
      <c r="K28" s="88">
        <f>K5+13</f>
        <v>43653</v>
      </c>
      <c r="L28" s="142"/>
      <c r="M28" s="143"/>
      <c r="O28" s="75" t="str">
        <f>IF($K$6=24,'Payroll Calendar'!B14,O29)</f>
        <v xml:space="preserve">  </v>
      </c>
      <c r="P28" s="75">
        <v>24</v>
      </c>
    </row>
    <row r="29" spans="1:19" s="10" customFormat="1" ht="3.75" customHeight="1" thickTop="1" thickBot="1">
      <c r="A29" s="137"/>
      <c r="B29" s="138"/>
      <c r="C29" s="138"/>
      <c r="D29" s="139"/>
      <c r="E29" s="83"/>
      <c r="F29" s="83"/>
      <c r="G29" s="83"/>
      <c r="H29" s="83"/>
      <c r="I29" s="83"/>
      <c r="J29" s="83"/>
      <c r="K29" s="84"/>
      <c r="L29" s="50"/>
      <c r="M29" s="50"/>
      <c r="O29" s="75" t="str">
        <f>IF($K$6=25,'Payroll Calendar'!B15,O30)</f>
        <v xml:space="preserve">  </v>
      </c>
      <c r="P29" s="75">
        <v>25</v>
      </c>
    </row>
    <row r="30" spans="1:19" s="10" customFormat="1" ht="23.25" customHeight="1" thickBot="1">
      <c r="A30" s="51" t="s">
        <v>118</v>
      </c>
      <c r="B30" s="52"/>
      <c r="C30" s="53"/>
      <c r="D30" s="54"/>
      <c r="E30" s="31" t="s">
        <v>147</v>
      </c>
      <c r="F30" s="31" t="s">
        <v>147</v>
      </c>
      <c r="G30" s="31"/>
      <c r="H30" s="31"/>
      <c r="I30" s="31"/>
      <c r="J30" s="31"/>
      <c r="K30" s="31"/>
      <c r="L30" s="122">
        <f>SUM(E30:K30)</f>
        <v>0</v>
      </c>
      <c r="M30" s="118"/>
      <c r="O30" s="75" t="str">
        <f>IF($K$6=26,'Payroll Calendar'!B16,O31)</f>
        <v xml:space="preserve">  </v>
      </c>
      <c r="P30" s="75">
        <v>26</v>
      </c>
    </row>
    <row r="31" spans="1:19" s="10" customFormat="1" ht="12.75" customHeight="1">
      <c r="A31" s="55" t="s">
        <v>119</v>
      </c>
      <c r="D31" s="123" t="s">
        <v>5</v>
      </c>
      <c r="E31" s="125"/>
      <c r="F31" s="125"/>
      <c r="G31" s="125"/>
      <c r="H31" s="125"/>
      <c r="I31" s="125"/>
      <c r="J31" s="125"/>
      <c r="K31" s="125"/>
      <c r="L31" s="127">
        <f>SUM(E31:K31)</f>
        <v>0</v>
      </c>
      <c r="M31" s="128"/>
      <c r="O31" s="75" t="s">
        <v>151</v>
      </c>
      <c r="P31" s="92" t="s">
        <v>147</v>
      </c>
    </row>
    <row r="32" spans="1:19" s="10" customFormat="1" ht="17.100000000000001" customHeight="1">
      <c r="A32" s="33" t="s">
        <v>12</v>
      </c>
      <c r="B32" s="56" t="s">
        <v>3</v>
      </c>
      <c r="C32" s="35"/>
      <c r="D32" s="124"/>
      <c r="E32" s="126"/>
      <c r="F32" s="126"/>
      <c r="G32" s="126"/>
      <c r="H32" s="126"/>
      <c r="I32" s="126"/>
      <c r="J32" s="126"/>
      <c r="K32" s="126"/>
      <c r="L32" s="129"/>
      <c r="M32" s="130"/>
      <c r="O32" s="75"/>
      <c r="P32" s="75"/>
    </row>
    <row r="33" spans="1:17" s="10" customFormat="1" ht="17.100000000000001" customHeight="1">
      <c r="A33" s="36" t="s">
        <v>13</v>
      </c>
      <c r="B33" s="57" t="s">
        <v>120</v>
      </c>
      <c r="C33" s="35"/>
      <c r="D33" s="38" t="s">
        <v>6</v>
      </c>
      <c r="E33" s="39"/>
      <c r="F33" s="39" t="s">
        <v>147</v>
      </c>
      <c r="G33" s="39" t="s">
        <v>147</v>
      </c>
      <c r="H33" s="39" t="s">
        <v>147</v>
      </c>
      <c r="I33" s="39" t="s">
        <v>147</v>
      </c>
      <c r="J33" s="39"/>
      <c r="K33" s="39"/>
      <c r="L33" s="113">
        <f t="shared" ref="L33:L41" si="2">SUM(E33:K33)</f>
        <v>0</v>
      </c>
      <c r="M33" s="114"/>
      <c r="O33" s="75"/>
      <c r="P33" s="75"/>
    </row>
    <row r="34" spans="1:17" s="10" customFormat="1" ht="17.100000000000001" customHeight="1">
      <c r="A34" s="36" t="s">
        <v>14</v>
      </c>
      <c r="B34" s="57" t="s">
        <v>4</v>
      </c>
      <c r="C34" s="35"/>
      <c r="D34" s="38" t="s">
        <v>7</v>
      </c>
      <c r="E34" s="39"/>
      <c r="F34" s="39"/>
      <c r="G34" s="39"/>
      <c r="H34" s="39"/>
      <c r="I34" s="39"/>
      <c r="J34" s="39"/>
      <c r="K34" s="39"/>
      <c r="L34" s="113">
        <f t="shared" si="2"/>
        <v>0</v>
      </c>
      <c r="M34" s="114"/>
      <c r="O34" s="75"/>
      <c r="P34" s="75"/>
    </row>
    <row r="35" spans="1:17" s="10" customFormat="1" ht="17.100000000000001" customHeight="1">
      <c r="A35" s="36" t="s">
        <v>121</v>
      </c>
      <c r="B35" s="40"/>
      <c r="C35" s="35"/>
      <c r="D35" s="38" t="s">
        <v>122</v>
      </c>
      <c r="E35" s="39"/>
      <c r="F35" s="39"/>
      <c r="G35" s="39"/>
      <c r="H35" s="39"/>
      <c r="I35" s="39"/>
      <c r="J35" s="39"/>
      <c r="K35" s="39"/>
      <c r="L35" s="113">
        <f>SUM(E35:K35)</f>
        <v>0</v>
      </c>
      <c r="M35" s="114"/>
      <c r="O35" s="75"/>
      <c r="P35" s="75"/>
    </row>
    <row r="36" spans="1:17" s="10" customFormat="1" ht="17.100000000000001" customHeight="1">
      <c r="A36" s="36" t="s">
        <v>15</v>
      </c>
      <c r="B36" s="40"/>
      <c r="C36" s="35"/>
      <c r="D36" s="38" t="s">
        <v>8</v>
      </c>
      <c r="E36" s="39"/>
      <c r="F36" s="39"/>
      <c r="G36" s="39"/>
      <c r="H36" s="39"/>
      <c r="I36" s="39"/>
      <c r="J36" s="39"/>
      <c r="K36" s="39"/>
      <c r="L36" s="113">
        <f t="shared" si="2"/>
        <v>0</v>
      </c>
      <c r="M36" s="114"/>
      <c r="O36" s="75"/>
      <c r="P36" s="75"/>
    </row>
    <row r="37" spans="1:17" s="10" customFormat="1" ht="17.100000000000001" customHeight="1">
      <c r="A37" s="33" t="s">
        <v>123</v>
      </c>
      <c r="B37" s="35"/>
      <c r="C37" s="35"/>
      <c r="D37" s="38" t="s">
        <v>124</v>
      </c>
      <c r="E37" s="39"/>
      <c r="F37" s="39"/>
      <c r="G37" s="39"/>
      <c r="H37" s="39"/>
      <c r="I37" s="39"/>
      <c r="J37" s="39"/>
      <c r="K37" s="39"/>
      <c r="L37" s="113">
        <f t="shared" si="2"/>
        <v>0</v>
      </c>
      <c r="M37" s="114"/>
      <c r="O37" s="75"/>
      <c r="P37" s="75"/>
    </row>
    <row r="38" spans="1:17" s="10" customFormat="1" ht="17.100000000000001" customHeight="1">
      <c r="A38" s="33" t="s">
        <v>16</v>
      </c>
      <c r="D38" s="41" t="s">
        <v>9</v>
      </c>
      <c r="E38" s="39"/>
      <c r="F38" s="39"/>
      <c r="G38" s="39"/>
      <c r="H38" s="39"/>
      <c r="I38" s="39"/>
      <c r="J38" s="39"/>
      <c r="K38" s="39"/>
      <c r="L38" s="113">
        <f t="shared" si="2"/>
        <v>0</v>
      </c>
      <c r="M38" s="114"/>
      <c r="O38" s="75"/>
      <c r="P38" s="75"/>
    </row>
    <row r="39" spans="1:17" s="10" customFormat="1" ht="17.100000000000001" customHeight="1">
      <c r="A39" s="36" t="s">
        <v>17</v>
      </c>
      <c r="B39" s="40"/>
      <c r="C39" s="40"/>
      <c r="D39" s="42" t="s">
        <v>10</v>
      </c>
      <c r="E39" s="39"/>
      <c r="F39" s="39"/>
      <c r="G39" s="39"/>
      <c r="H39" s="39"/>
      <c r="I39" s="39"/>
      <c r="J39" s="39"/>
      <c r="K39" s="39"/>
      <c r="L39" s="113">
        <f t="shared" si="2"/>
        <v>0</v>
      </c>
      <c r="M39" s="114"/>
      <c r="O39" s="75"/>
      <c r="P39" s="75"/>
    </row>
    <row r="40" spans="1:17" s="10" customFormat="1" ht="17.100000000000001" customHeight="1">
      <c r="A40" s="36" t="s">
        <v>18</v>
      </c>
      <c r="B40" s="40"/>
      <c r="C40" s="35"/>
      <c r="D40" s="38" t="s">
        <v>11</v>
      </c>
      <c r="E40" s="58"/>
      <c r="F40" s="39"/>
      <c r="G40" s="58"/>
      <c r="H40" s="58"/>
      <c r="I40" s="58"/>
      <c r="J40" s="58"/>
      <c r="K40" s="58"/>
      <c r="L40" s="113">
        <f t="shared" si="2"/>
        <v>0</v>
      </c>
      <c r="M40" s="114"/>
      <c r="O40" s="75"/>
      <c r="P40" s="75"/>
    </row>
    <row r="41" spans="1:17" s="10" customFormat="1">
      <c r="A41" s="59" t="s">
        <v>125</v>
      </c>
      <c r="B41" s="60"/>
      <c r="C41" s="60"/>
      <c r="D41" s="61"/>
      <c r="E41" s="48">
        <f>SUM(E30:E40)</f>
        <v>0</v>
      </c>
      <c r="F41" s="48">
        <f t="shared" ref="F41:K41" si="3">SUM(F30:F40)</f>
        <v>0</v>
      </c>
      <c r="G41" s="48">
        <f t="shared" si="3"/>
        <v>0</v>
      </c>
      <c r="H41" s="48">
        <f t="shared" si="3"/>
        <v>0</v>
      </c>
      <c r="I41" s="48">
        <f t="shared" si="3"/>
        <v>0</v>
      </c>
      <c r="J41" s="48">
        <f t="shared" si="3"/>
        <v>0</v>
      </c>
      <c r="K41" s="48">
        <f t="shared" si="3"/>
        <v>0</v>
      </c>
      <c r="L41" s="113">
        <f t="shared" si="2"/>
        <v>0</v>
      </c>
      <c r="M41" s="114"/>
      <c r="O41" s="75"/>
      <c r="P41" s="75"/>
    </row>
    <row r="42" spans="1:17" s="10" customFormat="1" ht="17.25" customHeight="1" thickBot="1">
      <c r="O42" s="75"/>
      <c r="P42" s="75"/>
    </row>
    <row r="43" spans="1:17" s="10" customFormat="1" ht="13.5" thickBot="1">
      <c r="A43" s="115" t="s">
        <v>33</v>
      </c>
      <c r="B43" s="62" t="s">
        <v>127</v>
      </c>
      <c r="C43" s="63" t="s">
        <v>5</v>
      </c>
      <c r="D43" s="63" t="s">
        <v>6</v>
      </c>
      <c r="E43" s="63" t="s">
        <v>7</v>
      </c>
      <c r="F43" s="63" t="s">
        <v>122</v>
      </c>
      <c r="G43" s="63" t="s">
        <v>8</v>
      </c>
      <c r="H43" s="63" t="s">
        <v>124</v>
      </c>
      <c r="I43" s="63" t="s">
        <v>9</v>
      </c>
      <c r="J43" s="63" t="s">
        <v>10</v>
      </c>
      <c r="K43" s="63" t="s">
        <v>11</v>
      </c>
      <c r="L43" s="117" t="s">
        <v>128</v>
      </c>
      <c r="M43" s="118"/>
      <c r="O43" s="75"/>
      <c r="P43" s="75"/>
    </row>
    <row r="44" spans="1:17" s="10" customFormat="1" ht="27.75" customHeight="1" thickBot="1">
      <c r="A44" s="116"/>
      <c r="B44" s="64">
        <f>L13+L30</f>
        <v>0</v>
      </c>
      <c r="C44" s="65">
        <f>L14+L31</f>
        <v>0</v>
      </c>
      <c r="D44" s="66">
        <f>L16+L33</f>
        <v>0</v>
      </c>
      <c r="E44" s="66">
        <f>L17+L34</f>
        <v>0</v>
      </c>
      <c r="F44" s="66">
        <f>L18+L35</f>
        <v>0</v>
      </c>
      <c r="G44" s="66">
        <f>L19+L36</f>
        <v>0</v>
      </c>
      <c r="H44" s="66">
        <f>L20+L37</f>
        <v>0</v>
      </c>
      <c r="I44" s="66">
        <f>L21+L38</f>
        <v>0</v>
      </c>
      <c r="J44" s="66">
        <f>L22+L39</f>
        <v>0</v>
      </c>
      <c r="K44" s="66">
        <f>L23+L40</f>
        <v>0</v>
      </c>
      <c r="L44" s="119">
        <f>SUM(B44:K44)</f>
        <v>0</v>
      </c>
      <c r="M44" s="120"/>
      <c r="O44" s="75"/>
      <c r="P44" s="75"/>
    </row>
    <row r="45" spans="1:17" s="10" customFormat="1" ht="14.25" thickTop="1" thickBot="1">
      <c r="A45" s="67"/>
      <c r="O45" s="75"/>
      <c r="P45" s="75"/>
    </row>
    <row r="46" spans="1:17" s="10" customFormat="1" ht="13.5" thickBot="1">
      <c r="A46" s="68"/>
      <c r="B46" s="115" t="s">
        <v>129</v>
      </c>
      <c r="C46" s="62" t="s">
        <v>130</v>
      </c>
      <c r="D46" s="62" t="s">
        <v>131</v>
      </c>
      <c r="E46" s="62" t="s">
        <v>32</v>
      </c>
      <c r="H46" s="115" t="s">
        <v>132</v>
      </c>
      <c r="I46" s="62" t="s">
        <v>130</v>
      </c>
      <c r="J46" s="62" t="s">
        <v>131</v>
      </c>
      <c r="K46" s="62" t="s">
        <v>32</v>
      </c>
      <c r="O46" s="75"/>
      <c r="P46" s="75">
        <f>IF(L24&gt;37.5, L24-37.5,0)</f>
        <v>0</v>
      </c>
      <c r="Q46" s="69">
        <f>IF(L41&gt;37.5,L41-37.5,0)</f>
        <v>0</v>
      </c>
    </row>
    <row r="47" spans="1:17" s="10" customFormat="1" ht="27.75" customHeight="1" thickBot="1">
      <c r="B47" s="121"/>
      <c r="C47" s="70">
        <f>IF(P46&gt;2.5,2.5,P46)</f>
        <v>0</v>
      </c>
      <c r="D47" s="71">
        <f>IF(Q46&gt;2.5,2.5,Q46)</f>
        <v>0</v>
      </c>
      <c r="E47" s="72">
        <f>C47+D47</f>
        <v>0</v>
      </c>
      <c r="H47" s="121"/>
      <c r="I47" s="72">
        <f>IF(L13&gt;40,L13-40,0)</f>
        <v>0</v>
      </c>
      <c r="J47" s="72">
        <f>IF(L30&gt;40,L30-40,0)</f>
        <v>0</v>
      </c>
      <c r="K47" s="72">
        <f>I47+J47</f>
        <v>0</v>
      </c>
      <c r="O47" s="75"/>
      <c r="P47" s="75"/>
    </row>
    <row r="48" spans="1:17" s="10" customFormat="1" ht="15.75" customHeight="1">
      <c r="B48" s="107" t="s">
        <v>134</v>
      </c>
      <c r="C48" s="107"/>
      <c r="D48" s="107"/>
      <c r="E48" s="107"/>
      <c r="F48" s="107"/>
      <c r="G48" s="107"/>
      <c r="H48" s="107"/>
      <c r="I48" s="107"/>
      <c r="J48" s="107"/>
      <c r="K48" s="108"/>
      <c r="L48" s="108"/>
      <c r="M48" s="108"/>
      <c r="O48" s="75"/>
      <c r="P48" s="75"/>
    </row>
    <row r="49" spans="1:16" s="10" customFormat="1" ht="18.75" customHeight="1">
      <c r="A49" s="109" t="s">
        <v>108</v>
      </c>
      <c r="B49" s="23"/>
      <c r="C49" s="23"/>
      <c r="D49" s="23"/>
      <c r="H49" s="111" t="s">
        <v>35</v>
      </c>
      <c r="O49" s="75"/>
      <c r="P49" s="75"/>
    </row>
    <row r="50" spans="1:16" s="10" customFormat="1" ht="13.5" thickBot="1">
      <c r="A50" s="110"/>
      <c r="B50" s="76"/>
      <c r="C50" s="53"/>
      <c r="D50" s="53"/>
      <c r="E50" s="73" t="s">
        <v>34</v>
      </c>
      <c r="F50" s="76"/>
      <c r="G50" s="77"/>
      <c r="H50" s="112"/>
      <c r="I50" s="53"/>
      <c r="J50" s="53"/>
      <c r="K50" s="53"/>
      <c r="L50" s="73" t="s">
        <v>34</v>
      </c>
      <c r="M50" s="76"/>
      <c r="O50" s="75"/>
      <c r="P50" s="75"/>
    </row>
  </sheetData>
  <sheetProtection algorithmName="SHA-512" hashValue="bvnoSmEm3lzIgFlzXwY/KlRlMFK9hb9bsDoRpjTHchFVRKI3Oh5xU6iKZf//279kG0/3j51hcHAGrYsyGa7xbg==" saltValue="x23hLD6TPBNdRdj29FXQPw==" spinCount="100000" sheet="1" objects="1" scenarios="1"/>
  <mergeCells count="56">
    <mergeCell ref="L10:M11"/>
    <mergeCell ref="L13:M13"/>
    <mergeCell ref="K7:M7"/>
    <mergeCell ref="A3:M3"/>
    <mergeCell ref="B4:F4"/>
    <mergeCell ref="B5:F6"/>
    <mergeCell ref="K6:M6"/>
    <mergeCell ref="D14:D15"/>
    <mergeCell ref="E14:E15"/>
    <mergeCell ref="F14:F15"/>
    <mergeCell ref="G14:G15"/>
    <mergeCell ref="B7:D8"/>
    <mergeCell ref="A10:D12"/>
    <mergeCell ref="L14:M15"/>
    <mergeCell ref="L16:M16"/>
    <mergeCell ref="L17:M17"/>
    <mergeCell ref="L18:M18"/>
    <mergeCell ref="H14:H15"/>
    <mergeCell ref="I14:I15"/>
    <mergeCell ref="J14:J15"/>
    <mergeCell ref="K14:K15"/>
    <mergeCell ref="A27:D29"/>
    <mergeCell ref="L27:M28"/>
    <mergeCell ref="L19:M19"/>
    <mergeCell ref="L20:M20"/>
    <mergeCell ref="L21:M21"/>
    <mergeCell ref="L22:M22"/>
    <mergeCell ref="I31:I32"/>
    <mergeCell ref="J31:J32"/>
    <mergeCell ref="K31:K32"/>
    <mergeCell ref="L31:M32"/>
    <mergeCell ref="L23:M23"/>
    <mergeCell ref="L24:M24"/>
    <mergeCell ref="D31:D32"/>
    <mergeCell ref="E31:E32"/>
    <mergeCell ref="F31:F32"/>
    <mergeCell ref="G31:G32"/>
    <mergeCell ref="H31:H32"/>
    <mergeCell ref="L33:M33"/>
    <mergeCell ref="L34:M34"/>
    <mergeCell ref="L35:M35"/>
    <mergeCell ref="L36:M36"/>
    <mergeCell ref="L30:M30"/>
    <mergeCell ref="B48:M48"/>
    <mergeCell ref="A49:A50"/>
    <mergeCell ref="H49:H50"/>
    <mergeCell ref="L37:M37"/>
    <mergeCell ref="L38:M38"/>
    <mergeCell ref="L39:M39"/>
    <mergeCell ref="L40:M40"/>
    <mergeCell ref="L41:M41"/>
    <mergeCell ref="A43:A44"/>
    <mergeCell ref="L43:M43"/>
    <mergeCell ref="L44:M44"/>
    <mergeCell ref="B46:B47"/>
    <mergeCell ref="H46:H47"/>
  </mergeCells>
  <phoneticPr fontId="2" type="noConversion"/>
  <pageMargins left="0.56999999999999995" right="0.33" top="0.53" bottom="0.53" header="0.5" footer="0.5"/>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A29" sqref="A29:XFD29"/>
    </sheetView>
  </sheetViews>
  <sheetFormatPr defaultRowHeight="12.75"/>
  <cols>
    <col min="5" max="5" width="10.140625" bestFit="1" customWidth="1"/>
    <col min="7" max="7" width="10.140625" bestFit="1" customWidth="1"/>
  </cols>
  <sheetData>
    <row r="1" spans="1:9" ht="15.75">
      <c r="A1" s="96"/>
      <c r="B1" s="98" t="s">
        <v>153</v>
      </c>
      <c r="C1" s="95"/>
      <c r="D1" s="95"/>
      <c r="F1" s="158" t="s">
        <v>36</v>
      </c>
      <c r="G1" s="159"/>
      <c r="H1" s="159"/>
      <c r="I1" s="94"/>
    </row>
    <row r="2" spans="1:9">
      <c r="A2" s="99" t="s">
        <v>148</v>
      </c>
      <c r="B2" s="94"/>
      <c r="C2" s="94"/>
      <c r="D2" s="95"/>
      <c r="F2" s="2" t="s">
        <v>37</v>
      </c>
      <c r="G2" s="2"/>
      <c r="H2" s="2"/>
      <c r="I2" s="94"/>
    </row>
    <row r="3" spans="1:9">
      <c r="A3" s="97" t="s">
        <v>149</v>
      </c>
      <c r="B3" s="94"/>
      <c r="C3" s="94"/>
      <c r="D3" s="95"/>
      <c r="F3" s="5" t="s">
        <v>38</v>
      </c>
      <c r="G3" s="2"/>
      <c r="H3" s="2"/>
      <c r="I3" s="94" t="s">
        <v>150</v>
      </c>
    </row>
    <row r="4" spans="1:9" ht="15.75">
      <c r="A4" s="96">
        <v>14</v>
      </c>
      <c r="B4" s="100">
        <v>43640</v>
      </c>
      <c r="C4" s="160">
        <f>B4+13</f>
        <v>43653</v>
      </c>
      <c r="D4" s="160"/>
      <c r="F4" s="95"/>
      <c r="G4" s="94">
        <v>43290</v>
      </c>
      <c r="H4" s="95"/>
      <c r="I4" s="100">
        <f t="shared" ref="I4:I29" si="0">C4+5</f>
        <v>43658</v>
      </c>
    </row>
    <row r="5" spans="1:9" ht="15.75">
      <c r="A5" s="96">
        <f>A4+1</f>
        <v>15</v>
      </c>
      <c r="B5" s="100">
        <f>C4+1</f>
        <v>43654</v>
      </c>
      <c r="C5" s="160">
        <f>B5+13</f>
        <v>43667</v>
      </c>
      <c r="D5" s="160"/>
      <c r="F5" s="95"/>
      <c r="G5" s="94">
        <f>C5+1</f>
        <v>43668</v>
      </c>
      <c r="H5" s="95"/>
      <c r="I5" s="100">
        <f t="shared" si="0"/>
        <v>43672</v>
      </c>
    </row>
    <row r="6" spans="1:9" ht="15.75">
      <c r="A6" s="96">
        <f t="shared" ref="A6:A16" si="1">A5+1</f>
        <v>16</v>
      </c>
      <c r="B6" s="100">
        <f t="shared" ref="B6:B16" si="2">C5+1</f>
        <v>43668</v>
      </c>
      <c r="C6" s="160">
        <f t="shared" ref="C6:C29" si="3">B6+13</f>
        <v>43681</v>
      </c>
      <c r="D6" s="160"/>
      <c r="F6" s="95"/>
      <c r="G6" s="94">
        <f t="shared" ref="G6:G29" si="4">C6+1</f>
        <v>43682</v>
      </c>
      <c r="H6" s="95"/>
      <c r="I6" s="100">
        <f t="shared" si="0"/>
        <v>43686</v>
      </c>
    </row>
    <row r="7" spans="1:9" ht="15.75">
      <c r="A7" s="101">
        <f t="shared" si="1"/>
        <v>17</v>
      </c>
      <c r="B7" s="102">
        <f t="shared" si="2"/>
        <v>43682</v>
      </c>
      <c r="C7" s="162">
        <f t="shared" si="3"/>
        <v>43695</v>
      </c>
      <c r="D7" s="162"/>
      <c r="F7" s="95"/>
      <c r="G7" s="94">
        <f t="shared" si="4"/>
        <v>43696</v>
      </c>
      <c r="H7" s="95"/>
      <c r="I7" s="100">
        <f t="shared" si="0"/>
        <v>43700</v>
      </c>
    </row>
    <row r="8" spans="1:9" ht="15.75">
      <c r="A8" s="101">
        <f t="shared" si="1"/>
        <v>18</v>
      </c>
      <c r="B8" s="102">
        <f t="shared" si="2"/>
        <v>43696</v>
      </c>
      <c r="C8" s="162">
        <f t="shared" si="3"/>
        <v>43709</v>
      </c>
      <c r="D8" s="162"/>
      <c r="F8" s="95"/>
      <c r="G8" s="94">
        <f t="shared" si="4"/>
        <v>43710</v>
      </c>
      <c r="H8" s="95"/>
      <c r="I8" s="100">
        <f t="shared" si="0"/>
        <v>43714</v>
      </c>
    </row>
    <row r="9" spans="1:9" ht="15.75">
      <c r="A9" s="96">
        <f t="shared" si="1"/>
        <v>19</v>
      </c>
      <c r="B9" s="100">
        <f t="shared" si="2"/>
        <v>43710</v>
      </c>
      <c r="C9" s="160">
        <f t="shared" si="3"/>
        <v>43723</v>
      </c>
      <c r="D9" s="160"/>
      <c r="F9" s="95"/>
      <c r="G9" s="94">
        <f t="shared" si="4"/>
        <v>43724</v>
      </c>
      <c r="H9" s="95"/>
      <c r="I9" s="100">
        <f t="shared" si="0"/>
        <v>43728</v>
      </c>
    </row>
    <row r="10" spans="1:9" ht="15.75">
      <c r="A10" s="96">
        <f t="shared" si="1"/>
        <v>20</v>
      </c>
      <c r="B10" s="100">
        <f t="shared" si="2"/>
        <v>43724</v>
      </c>
      <c r="C10" s="160">
        <f t="shared" si="3"/>
        <v>43737</v>
      </c>
      <c r="D10" s="160"/>
      <c r="F10" s="95"/>
      <c r="G10" s="94">
        <f t="shared" si="4"/>
        <v>43738</v>
      </c>
      <c r="H10" s="95"/>
      <c r="I10" s="100">
        <f t="shared" si="0"/>
        <v>43742</v>
      </c>
    </row>
    <row r="11" spans="1:9" ht="15.75">
      <c r="A11" s="96">
        <f t="shared" si="1"/>
        <v>21</v>
      </c>
      <c r="B11" s="100">
        <f t="shared" si="2"/>
        <v>43738</v>
      </c>
      <c r="C11" s="160">
        <f t="shared" si="3"/>
        <v>43751</v>
      </c>
      <c r="D11" s="160"/>
      <c r="F11" s="95"/>
      <c r="G11" s="94">
        <f t="shared" si="4"/>
        <v>43752</v>
      </c>
      <c r="H11" s="95"/>
      <c r="I11" s="100">
        <f t="shared" si="0"/>
        <v>43756</v>
      </c>
    </row>
    <row r="12" spans="1:9" ht="15.75">
      <c r="A12" s="96">
        <f t="shared" si="1"/>
        <v>22</v>
      </c>
      <c r="B12" s="100">
        <f t="shared" si="2"/>
        <v>43752</v>
      </c>
      <c r="C12" s="160">
        <f t="shared" si="3"/>
        <v>43765</v>
      </c>
      <c r="D12" s="160"/>
      <c r="F12" s="95" t="s">
        <v>147</v>
      </c>
      <c r="G12" s="94">
        <f t="shared" si="4"/>
        <v>43766</v>
      </c>
      <c r="H12" s="95"/>
      <c r="I12" s="100">
        <f t="shared" si="0"/>
        <v>43770</v>
      </c>
    </row>
    <row r="13" spans="1:9" ht="15.75">
      <c r="A13" s="96">
        <f t="shared" si="1"/>
        <v>23</v>
      </c>
      <c r="B13" s="100">
        <f t="shared" si="2"/>
        <v>43766</v>
      </c>
      <c r="C13" s="160">
        <f t="shared" si="3"/>
        <v>43779</v>
      </c>
      <c r="D13" s="160"/>
      <c r="F13" s="95"/>
      <c r="G13" s="94">
        <f t="shared" si="4"/>
        <v>43780</v>
      </c>
      <c r="H13" s="95"/>
      <c r="I13" s="100">
        <f t="shared" si="0"/>
        <v>43784</v>
      </c>
    </row>
    <row r="14" spans="1:9" ht="15.75">
      <c r="A14" s="96">
        <f t="shared" si="1"/>
        <v>24</v>
      </c>
      <c r="B14" s="100">
        <f t="shared" si="2"/>
        <v>43780</v>
      </c>
      <c r="C14" s="160">
        <f t="shared" si="3"/>
        <v>43793</v>
      </c>
      <c r="D14" s="160"/>
      <c r="F14" s="95" t="s">
        <v>147</v>
      </c>
      <c r="G14" s="94">
        <f t="shared" si="4"/>
        <v>43794</v>
      </c>
      <c r="H14" s="95"/>
      <c r="I14" s="100">
        <f t="shared" si="0"/>
        <v>43798</v>
      </c>
    </row>
    <row r="15" spans="1:9" ht="15.75">
      <c r="A15" s="96">
        <f t="shared" si="1"/>
        <v>25</v>
      </c>
      <c r="B15" s="100">
        <f t="shared" si="2"/>
        <v>43794</v>
      </c>
      <c r="C15" s="160">
        <f t="shared" si="3"/>
        <v>43807</v>
      </c>
      <c r="D15" s="160"/>
      <c r="F15" s="95"/>
      <c r="G15" s="94">
        <f t="shared" si="4"/>
        <v>43808</v>
      </c>
      <c r="H15" s="95"/>
      <c r="I15" s="100">
        <f t="shared" si="0"/>
        <v>43812</v>
      </c>
    </row>
    <row r="16" spans="1:9" ht="15.75">
      <c r="A16" s="103">
        <f t="shared" si="1"/>
        <v>26</v>
      </c>
      <c r="B16" s="104">
        <f t="shared" si="2"/>
        <v>43808</v>
      </c>
      <c r="C16" s="161">
        <f t="shared" si="3"/>
        <v>43821</v>
      </c>
      <c r="D16" s="161"/>
      <c r="F16" s="95"/>
      <c r="G16" s="94">
        <f t="shared" si="4"/>
        <v>43822</v>
      </c>
      <c r="H16" s="95"/>
      <c r="I16" s="100">
        <f t="shared" si="0"/>
        <v>43826</v>
      </c>
    </row>
    <row r="17" spans="1:9" ht="15.75">
      <c r="A17" s="105">
        <v>1</v>
      </c>
      <c r="B17" s="104">
        <f t="shared" ref="B17" si="5">C16+1</f>
        <v>43822</v>
      </c>
      <c r="C17" s="161">
        <f t="shared" ref="C17" si="6">B17+13</f>
        <v>43835</v>
      </c>
      <c r="D17" s="161"/>
      <c r="F17" s="95"/>
      <c r="G17" s="94">
        <f t="shared" si="4"/>
        <v>43836</v>
      </c>
      <c r="H17" s="95"/>
      <c r="I17" s="100">
        <f t="shared" si="0"/>
        <v>43840</v>
      </c>
    </row>
    <row r="18" spans="1:9" ht="15.75">
      <c r="A18" s="103">
        <f t="shared" ref="A18:A29" si="7">A17+1</f>
        <v>2</v>
      </c>
      <c r="B18" s="104">
        <f t="shared" ref="B18:B29" si="8">C17+1</f>
        <v>43836</v>
      </c>
      <c r="C18" s="163">
        <f t="shared" si="3"/>
        <v>43849</v>
      </c>
      <c r="D18" s="163"/>
      <c r="F18" s="95"/>
      <c r="G18" s="94">
        <f t="shared" si="4"/>
        <v>43850</v>
      </c>
      <c r="H18" s="95"/>
      <c r="I18" s="100">
        <f t="shared" si="0"/>
        <v>43854</v>
      </c>
    </row>
    <row r="19" spans="1:9" ht="15.75">
      <c r="A19" s="103">
        <f t="shared" si="7"/>
        <v>3</v>
      </c>
      <c r="B19" s="104">
        <f t="shared" si="8"/>
        <v>43850</v>
      </c>
      <c r="C19" s="161">
        <f t="shared" si="3"/>
        <v>43863</v>
      </c>
      <c r="D19" s="161"/>
      <c r="F19" s="95"/>
      <c r="G19" s="94">
        <f t="shared" si="4"/>
        <v>43864</v>
      </c>
      <c r="H19" s="95"/>
      <c r="I19" s="100">
        <f t="shared" si="0"/>
        <v>43868</v>
      </c>
    </row>
    <row r="20" spans="1:9" ht="15.75">
      <c r="A20" s="103">
        <f t="shared" si="7"/>
        <v>4</v>
      </c>
      <c r="B20" s="104">
        <f t="shared" si="8"/>
        <v>43864</v>
      </c>
      <c r="C20" s="161">
        <f t="shared" si="3"/>
        <v>43877</v>
      </c>
      <c r="D20" s="161"/>
      <c r="F20" s="95"/>
      <c r="G20" s="94">
        <f t="shared" si="4"/>
        <v>43878</v>
      </c>
      <c r="H20" s="95"/>
      <c r="I20" s="100">
        <f t="shared" si="0"/>
        <v>43882</v>
      </c>
    </row>
    <row r="21" spans="1:9" ht="15.75">
      <c r="A21" s="103">
        <f t="shared" si="7"/>
        <v>5</v>
      </c>
      <c r="B21" s="104">
        <f t="shared" si="8"/>
        <v>43878</v>
      </c>
      <c r="C21" s="161">
        <f t="shared" si="3"/>
        <v>43891</v>
      </c>
      <c r="D21" s="161"/>
      <c r="F21" s="95"/>
      <c r="G21" s="94">
        <f t="shared" si="4"/>
        <v>43892</v>
      </c>
      <c r="H21" s="95"/>
      <c r="I21" s="100">
        <f t="shared" si="0"/>
        <v>43896</v>
      </c>
    </row>
    <row r="22" spans="1:9" ht="15.75">
      <c r="A22" s="103">
        <f t="shared" si="7"/>
        <v>6</v>
      </c>
      <c r="B22" s="104">
        <f t="shared" si="8"/>
        <v>43892</v>
      </c>
      <c r="C22" s="161">
        <f t="shared" si="3"/>
        <v>43905</v>
      </c>
      <c r="D22" s="161"/>
      <c r="F22" s="95"/>
      <c r="G22" s="94">
        <f t="shared" si="4"/>
        <v>43906</v>
      </c>
      <c r="H22" s="95"/>
      <c r="I22" s="100">
        <f t="shared" si="0"/>
        <v>43910</v>
      </c>
    </row>
    <row r="23" spans="1:9" ht="15.75">
      <c r="A23" s="103">
        <f t="shared" si="7"/>
        <v>7</v>
      </c>
      <c r="B23" s="104">
        <f t="shared" si="8"/>
        <v>43906</v>
      </c>
      <c r="C23" s="161">
        <f t="shared" si="3"/>
        <v>43919</v>
      </c>
      <c r="D23" s="161"/>
      <c r="F23" s="95"/>
      <c r="G23" s="94">
        <f t="shared" si="4"/>
        <v>43920</v>
      </c>
      <c r="H23" s="95"/>
      <c r="I23" s="100">
        <f t="shared" si="0"/>
        <v>43924</v>
      </c>
    </row>
    <row r="24" spans="1:9" ht="15.75">
      <c r="A24" s="103">
        <f t="shared" si="7"/>
        <v>8</v>
      </c>
      <c r="B24" s="104">
        <f t="shared" si="8"/>
        <v>43920</v>
      </c>
      <c r="C24" s="161">
        <f t="shared" si="3"/>
        <v>43933</v>
      </c>
      <c r="D24" s="161"/>
      <c r="F24" s="95"/>
      <c r="G24" s="94">
        <f t="shared" si="4"/>
        <v>43934</v>
      </c>
      <c r="H24" s="95"/>
      <c r="I24" s="100">
        <f t="shared" si="0"/>
        <v>43938</v>
      </c>
    </row>
    <row r="25" spans="1:9" ht="15.75">
      <c r="A25" s="103">
        <f t="shared" si="7"/>
        <v>9</v>
      </c>
      <c r="B25" s="104">
        <f t="shared" si="8"/>
        <v>43934</v>
      </c>
      <c r="C25" s="161">
        <f t="shared" si="3"/>
        <v>43947</v>
      </c>
      <c r="D25" s="161"/>
      <c r="F25" s="95"/>
      <c r="G25" s="94">
        <f t="shared" si="4"/>
        <v>43948</v>
      </c>
      <c r="H25" s="95"/>
      <c r="I25" s="100">
        <f t="shared" si="0"/>
        <v>43952</v>
      </c>
    </row>
    <row r="26" spans="1:9" ht="15.75">
      <c r="A26" s="103">
        <f t="shared" si="7"/>
        <v>10</v>
      </c>
      <c r="B26" s="104">
        <f t="shared" si="8"/>
        <v>43948</v>
      </c>
      <c r="C26" s="161">
        <f t="shared" si="3"/>
        <v>43961</v>
      </c>
      <c r="D26" s="161"/>
      <c r="F26" s="95"/>
      <c r="G26" s="94">
        <f t="shared" si="4"/>
        <v>43962</v>
      </c>
      <c r="H26" s="95"/>
      <c r="I26" s="100">
        <f t="shared" si="0"/>
        <v>43966</v>
      </c>
    </row>
    <row r="27" spans="1:9" ht="15.75">
      <c r="A27" s="105">
        <f t="shared" si="7"/>
        <v>11</v>
      </c>
      <c r="B27" s="106">
        <f t="shared" si="8"/>
        <v>43962</v>
      </c>
      <c r="C27" s="163">
        <f t="shared" si="3"/>
        <v>43975</v>
      </c>
      <c r="D27" s="163"/>
      <c r="F27" s="95"/>
      <c r="G27" s="94">
        <f t="shared" si="4"/>
        <v>43976</v>
      </c>
      <c r="H27" s="1"/>
      <c r="I27" s="100">
        <f t="shared" si="0"/>
        <v>43980</v>
      </c>
    </row>
    <row r="28" spans="1:9" ht="15.75">
      <c r="A28" s="103">
        <f t="shared" si="7"/>
        <v>12</v>
      </c>
      <c r="B28" s="104">
        <f t="shared" si="8"/>
        <v>43976</v>
      </c>
      <c r="C28" s="163">
        <f t="shared" si="3"/>
        <v>43989</v>
      </c>
      <c r="D28" s="163"/>
      <c r="F28" s="95"/>
      <c r="G28" s="94">
        <f t="shared" si="4"/>
        <v>43990</v>
      </c>
      <c r="H28" s="95"/>
      <c r="I28" s="100">
        <f t="shared" si="0"/>
        <v>43994</v>
      </c>
    </row>
    <row r="29" spans="1:9" ht="15.75">
      <c r="A29" s="103">
        <f t="shared" si="7"/>
        <v>13</v>
      </c>
      <c r="B29" s="104">
        <f t="shared" si="8"/>
        <v>43990</v>
      </c>
      <c r="C29" s="161">
        <f t="shared" si="3"/>
        <v>44003</v>
      </c>
      <c r="D29" s="161"/>
      <c r="F29" s="1"/>
      <c r="G29" s="94">
        <f t="shared" si="4"/>
        <v>44004</v>
      </c>
      <c r="H29" s="1"/>
      <c r="I29" s="100">
        <f t="shared" si="0"/>
        <v>44008</v>
      </c>
    </row>
    <row r="30" spans="1:9" ht="15.75">
      <c r="A30" s="93"/>
      <c r="B30" s="1"/>
      <c r="C30" s="1"/>
      <c r="D30" s="1"/>
      <c r="E30" s="1"/>
      <c r="F30" s="1"/>
      <c r="G30" s="1"/>
    </row>
    <row r="31" spans="1:9" ht="15.75">
      <c r="A31" s="93"/>
      <c r="B31" s="1"/>
      <c r="C31" s="1"/>
      <c r="D31" s="1"/>
      <c r="E31" s="1"/>
    </row>
    <row r="32" spans="1:9" ht="15.75">
      <c r="A32" s="93"/>
      <c r="B32" s="1"/>
      <c r="C32" s="1"/>
      <c r="D32" s="1"/>
      <c r="E32" s="1"/>
    </row>
    <row r="35" spans="3:3">
      <c r="C35" t="s">
        <v>147</v>
      </c>
    </row>
    <row r="36" spans="3:3">
      <c r="C36" t="s">
        <v>147</v>
      </c>
    </row>
  </sheetData>
  <sheetProtection algorithmName="SHA-512" hashValue="YQpaO3Vtq2IHuLXUwFbEnPng6iwNakV6HI6oUeGsE14UbmYA167MBOjICs5MoNcTFmDHaQh03dJHFUxiVw56zw==" saltValue="Kco/13VeuL9GEpnK6R9I4Q==" spinCount="100000" sheet="1" objects="1" scenarios="1"/>
  <mergeCells count="27">
    <mergeCell ref="C29:D29"/>
    <mergeCell ref="C23:D23"/>
    <mergeCell ref="C24:D24"/>
    <mergeCell ref="C25:D25"/>
    <mergeCell ref="C26:D26"/>
    <mergeCell ref="C28:D28"/>
    <mergeCell ref="C18:D18"/>
    <mergeCell ref="C27:D27"/>
    <mergeCell ref="C19:D19"/>
    <mergeCell ref="C20:D20"/>
    <mergeCell ref="C21:D21"/>
    <mergeCell ref="C22:D22"/>
    <mergeCell ref="F1:H1"/>
    <mergeCell ref="C4:D4"/>
    <mergeCell ref="C16:D16"/>
    <mergeCell ref="C17:D17"/>
    <mergeCell ref="C13:D13"/>
    <mergeCell ref="C14:D14"/>
    <mergeCell ref="C15:D15"/>
    <mergeCell ref="C8:D8"/>
    <mergeCell ref="C9:D9"/>
    <mergeCell ref="C10:D10"/>
    <mergeCell ref="C11:D11"/>
    <mergeCell ref="C5:D5"/>
    <mergeCell ref="C6:D6"/>
    <mergeCell ref="C7:D7"/>
    <mergeCell ref="C12:D12"/>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B24" sqref="B24"/>
    </sheetView>
  </sheetViews>
  <sheetFormatPr defaultRowHeight="12.75"/>
  <cols>
    <col min="1" max="1" width="2.7109375" style="1" customWidth="1"/>
    <col min="2" max="16384" width="9.140625" style="1"/>
  </cols>
  <sheetData>
    <row r="1" spans="1:12">
      <c r="A1" s="166" t="s">
        <v>110</v>
      </c>
      <c r="B1" s="166"/>
      <c r="C1" s="166"/>
      <c r="D1" s="166"/>
      <c r="E1" s="166"/>
      <c r="F1" s="166"/>
      <c r="G1" s="166"/>
      <c r="H1" s="166"/>
      <c r="I1" s="166"/>
      <c r="J1" s="166"/>
      <c r="K1" s="166"/>
    </row>
    <row r="2" spans="1:12">
      <c r="A2" s="165"/>
      <c r="B2" s="165"/>
      <c r="C2" s="165"/>
      <c r="D2" s="165"/>
      <c r="E2" s="165"/>
      <c r="F2" s="165"/>
      <c r="G2" s="165"/>
      <c r="H2" s="165"/>
      <c r="I2" s="165"/>
      <c r="J2" s="165"/>
      <c r="K2" s="165"/>
    </row>
    <row r="4" spans="1:12" ht="17.100000000000001" customHeight="1">
      <c r="A4" s="4" t="s">
        <v>95</v>
      </c>
      <c r="B4" s="1" t="s">
        <v>94</v>
      </c>
    </row>
    <row r="5" spans="1:12" ht="17.100000000000001" customHeight="1">
      <c r="A5" s="4" t="s">
        <v>96</v>
      </c>
      <c r="B5" s="164" t="s">
        <v>133</v>
      </c>
      <c r="C5" s="164"/>
      <c r="D5" s="164"/>
      <c r="E5" s="164"/>
      <c r="F5" s="164"/>
      <c r="G5" s="164"/>
      <c r="H5" s="164"/>
      <c r="I5" s="164"/>
      <c r="J5" s="164"/>
    </row>
    <row r="6" spans="1:12" ht="17.100000000000001" customHeight="1">
      <c r="A6" s="4"/>
      <c r="B6" s="164"/>
      <c r="C6" s="164"/>
      <c r="D6" s="164"/>
      <c r="E6" s="164"/>
      <c r="F6" s="164"/>
      <c r="G6" s="164"/>
      <c r="H6" s="164"/>
      <c r="I6" s="164"/>
      <c r="J6" s="164"/>
    </row>
    <row r="7" spans="1:12" ht="17.100000000000001" customHeight="1">
      <c r="A7" s="4" t="s">
        <v>97</v>
      </c>
      <c r="B7" s="164" t="s">
        <v>111</v>
      </c>
      <c r="C7" s="164"/>
      <c r="D7" s="164"/>
      <c r="E7" s="164"/>
      <c r="F7" s="164"/>
      <c r="G7" s="164"/>
      <c r="H7" s="164"/>
      <c r="I7" s="164"/>
      <c r="J7" s="164"/>
      <c r="K7" s="164"/>
    </row>
    <row r="8" spans="1:12" ht="17.100000000000001" customHeight="1">
      <c r="B8" s="167"/>
      <c r="C8" s="167"/>
      <c r="D8" s="167"/>
      <c r="E8" s="167"/>
      <c r="F8" s="167"/>
      <c r="G8" s="167"/>
      <c r="H8" s="167"/>
      <c r="I8" s="167"/>
      <c r="J8" s="167"/>
      <c r="K8" s="167"/>
    </row>
    <row r="9" spans="1:12" ht="17.100000000000001" customHeight="1">
      <c r="A9" s="4" t="s">
        <v>98</v>
      </c>
      <c r="B9" s="1" t="s">
        <v>112</v>
      </c>
    </row>
    <row r="10" spans="1:12" ht="17.100000000000001" customHeight="1">
      <c r="A10" s="4"/>
      <c r="B10" s="164" t="s">
        <v>113</v>
      </c>
      <c r="C10" s="164"/>
      <c r="D10" s="164"/>
      <c r="E10" s="164"/>
      <c r="F10" s="164"/>
      <c r="G10" s="164"/>
      <c r="H10" s="164"/>
      <c r="I10" s="164"/>
      <c r="J10" s="164"/>
      <c r="K10" s="164"/>
      <c r="L10" s="8"/>
    </row>
    <row r="11" spans="1:12" ht="17.100000000000001" customHeight="1">
      <c r="A11" s="4"/>
      <c r="B11" s="164"/>
      <c r="C11" s="164"/>
      <c r="D11" s="164"/>
      <c r="E11" s="164"/>
      <c r="F11" s="164"/>
      <c r="G11" s="164"/>
      <c r="H11" s="164"/>
      <c r="I11" s="164"/>
      <c r="J11" s="164"/>
      <c r="K11" s="164"/>
      <c r="L11" s="8"/>
    </row>
    <row r="12" spans="1:12" ht="17.100000000000001" customHeight="1">
      <c r="A12" s="4"/>
      <c r="B12" s="168"/>
      <c r="C12" s="168"/>
      <c r="D12" s="168"/>
      <c r="E12" s="168"/>
      <c r="F12" s="168"/>
      <c r="G12" s="168"/>
      <c r="H12" s="168"/>
      <c r="I12" s="168"/>
      <c r="J12" s="168"/>
      <c r="K12" s="168"/>
      <c r="L12" s="8"/>
    </row>
    <row r="13" spans="1:12" ht="17.100000000000001" customHeight="1">
      <c r="A13" s="4" t="s">
        <v>99</v>
      </c>
      <c r="B13" s="1" t="s">
        <v>100</v>
      </c>
    </row>
    <row r="14" spans="1:12" ht="17.100000000000001" customHeight="1">
      <c r="A14" s="4" t="s">
        <v>101</v>
      </c>
      <c r="B14" s="1" t="s">
        <v>102</v>
      </c>
    </row>
    <row r="15" spans="1:12" ht="17.100000000000001" customHeight="1">
      <c r="A15" s="4" t="s">
        <v>103</v>
      </c>
      <c r="B15" s="164" t="s">
        <v>114</v>
      </c>
      <c r="C15" s="164"/>
      <c r="D15" s="164"/>
      <c r="E15" s="164"/>
      <c r="F15" s="164"/>
      <c r="G15" s="164"/>
      <c r="H15" s="164"/>
      <c r="I15" s="164"/>
      <c r="J15" s="164"/>
      <c r="K15" s="9"/>
    </row>
    <row r="16" spans="1:12" ht="17.100000000000001" customHeight="1">
      <c r="B16" s="164"/>
      <c r="C16" s="164"/>
      <c r="D16" s="164"/>
      <c r="E16" s="164"/>
      <c r="F16" s="164"/>
      <c r="G16" s="164"/>
      <c r="H16" s="164"/>
      <c r="I16" s="164"/>
      <c r="J16" s="164"/>
      <c r="K16" s="9"/>
    </row>
    <row r="17" spans="1:11" ht="17.100000000000001" customHeight="1">
      <c r="A17" s="4" t="s">
        <v>104</v>
      </c>
      <c r="B17" s="1" t="s">
        <v>105</v>
      </c>
    </row>
    <row r="18" spans="1:11" ht="17.100000000000001" customHeight="1">
      <c r="A18" s="4" t="s">
        <v>106</v>
      </c>
      <c r="B18" s="164" t="s">
        <v>115</v>
      </c>
      <c r="C18" s="164"/>
      <c r="D18" s="164"/>
      <c r="E18" s="164"/>
      <c r="F18" s="164"/>
      <c r="G18" s="164"/>
      <c r="H18" s="164"/>
      <c r="I18" s="164"/>
      <c r="J18" s="164"/>
      <c r="K18" s="164"/>
    </row>
    <row r="19" spans="1:11" ht="17.100000000000001" customHeight="1">
      <c r="B19" s="164"/>
      <c r="C19" s="164"/>
      <c r="D19" s="164"/>
      <c r="E19" s="164"/>
      <c r="F19" s="164"/>
      <c r="G19" s="164"/>
      <c r="H19" s="164"/>
      <c r="I19" s="164"/>
      <c r="J19" s="164"/>
      <c r="K19" s="164"/>
    </row>
    <row r="20" spans="1:11">
      <c r="B20" s="164"/>
      <c r="C20" s="164"/>
      <c r="D20" s="164"/>
      <c r="E20" s="164"/>
      <c r="F20" s="164"/>
      <c r="G20" s="164"/>
      <c r="H20" s="164"/>
      <c r="I20" s="164"/>
      <c r="J20" s="164"/>
      <c r="K20" s="164"/>
    </row>
    <row r="21" spans="1:11">
      <c r="B21" s="165"/>
      <c r="C21" s="165"/>
      <c r="D21" s="165"/>
      <c r="E21" s="165"/>
      <c r="F21" s="165"/>
      <c r="G21" s="165"/>
      <c r="H21" s="165"/>
      <c r="I21" s="165"/>
      <c r="J21" s="165"/>
      <c r="K21" s="165"/>
    </row>
    <row r="22" spans="1:11">
      <c r="B22" s="165"/>
      <c r="C22" s="165"/>
      <c r="D22" s="165"/>
      <c r="E22" s="165"/>
      <c r="F22" s="165"/>
      <c r="G22" s="165"/>
      <c r="H22" s="165"/>
      <c r="I22" s="165"/>
      <c r="J22" s="165"/>
      <c r="K22" s="165"/>
    </row>
    <row r="23" spans="1:11">
      <c r="A23" s="1" t="s">
        <v>107</v>
      </c>
      <c r="B23" s="1" t="s">
        <v>152</v>
      </c>
    </row>
  </sheetData>
  <sheetProtection password="C49C" sheet="1" objects="1" scenarios="1"/>
  <mergeCells count="6">
    <mergeCell ref="B15:J16"/>
    <mergeCell ref="B18:K22"/>
    <mergeCell ref="A1:K2"/>
    <mergeCell ref="B5:J6"/>
    <mergeCell ref="B7:K8"/>
    <mergeCell ref="B10:K12"/>
  </mergeCells>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C9" sqref="C9"/>
    </sheetView>
  </sheetViews>
  <sheetFormatPr defaultRowHeight="12.75"/>
  <cols>
    <col min="1" max="1" width="21.85546875" bestFit="1" customWidth="1"/>
    <col min="3" max="3" width="38.28515625" bestFit="1" customWidth="1"/>
  </cols>
  <sheetData>
    <row r="1" spans="1:3" ht="15.75">
      <c r="A1" s="6" t="s">
        <v>39</v>
      </c>
      <c r="B1" s="7"/>
      <c r="C1" s="6" t="s">
        <v>40</v>
      </c>
    </row>
    <row r="2" spans="1:3" ht="15.75">
      <c r="A2" s="3">
        <v>50001</v>
      </c>
      <c r="B2" s="7"/>
      <c r="C2" s="7" t="s">
        <v>87</v>
      </c>
    </row>
    <row r="3" spans="1:3" ht="15.75">
      <c r="A3" s="3">
        <v>60006</v>
      </c>
      <c r="B3" s="7"/>
      <c r="C3" s="7" t="s">
        <v>142</v>
      </c>
    </row>
    <row r="4" spans="1:3" ht="15.75">
      <c r="A4" s="3">
        <v>60005</v>
      </c>
      <c r="B4" s="7"/>
      <c r="C4" s="7" t="s">
        <v>138</v>
      </c>
    </row>
    <row r="5" spans="1:3" ht="15.75">
      <c r="A5" s="3">
        <v>60007</v>
      </c>
      <c r="B5" s="7"/>
      <c r="C5" s="7" t="s">
        <v>90</v>
      </c>
    </row>
    <row r="6" spans="1:3" ht="15.75">
      <c r="A6" s="3">
        <v>30012</v>
      </c>
      <c r="B6" s="7"/>
      <c r="C6" s="7" t="s">
        <v>61</v>
      </c>
    </row>
    <row r="7" spans="1:3" ht="15.75">
      <c r="A7" s="3">
        <v>30002</v>
      </c>
      <c r="B7" s="7"/>
      <c r="C7" s="7" t="s">
        <v>52</v>
      </c>
    </row>
    <row r="8" spans="1:3" ht="15.75">
      <c r="A8" s="3">
        <v>60004</v>
      </c>
      <c r="B8" s="7"/>
      <c r="C8" s="7" t="s">
        <v>109</v>
      </c>
    </row>
    <row r="9" spans="1:3" ht="15.75">
      <c r="A9" s="3">
        <v>400121</v>
      </c>
      <c r="B9" s="7"/>
      <c r="C9" s="7" t="s">
        <v>78</v>
      </c>
    </row>
    <row r="10" spans="1:3" ht="15.75">
      <c r="A10" s="3"/>
      <c r="B10" s="7"/>
      <c r="C10" s="7"/>
    </row>
    <row r="11" spans="1:3" ht="15.75">
      <c r="A11" s="3">
        <v>30022</v>
      </c>
      <c r="B11" s="7"/>
      <c r="C11" s="7" t="s">
        <v>68</v>
      </c>
    </row>
    <row r="12" spans="1:3" ht="15.75">
      <c r="A12" s="3">
        <v>30043</v>
      </c>
      <c r="B12" s="7"/>
      <c r="C12" s="7" t="s">
        <v>75</v>
      </c>
    </row>
    <row r="13" spans="1:3" ht="15.75">
      <c r="A13" s="3">
        <v>30047</v>
      </c>
      <c r="B13" s="7"/>
      <c r="C13" s="7" t="s">
        <v>146</v>
      </c>
    </row>
    <row r="14" spans="1:3" ht="15.75">
      <c r="A14" s="3"/>
      <c r="B14" s="7"/>
      <c r="C14" s="7"/>
    </row>
    <row r="15" spans="1:3" ht="15.75">
      <c r="A15" s="3">
        <v>40008</v>
      </c>
      <c r="B15" s="7"/>
      <c r="C15" s="7" t="s">
        <v>85</v>
      </c>
    </row>
    <row r="16" spans="1:3" ht="15.75">
      <c r="A16" s="3">
        <v>400031</v>
      </c>
      <c r="B16" s="7"/>
      <c r="C16" s="7" t="s">
        <v>80</v>
      </c>
    </row>
    <row r="17" spans="1:3" ht="15.75">
      <c r="A17" s="3">
        <v>40006</v>
      </c>
      <c r="B17" s="7"/>
      <c r="C17" s="7" t="s">
        <v>83</v>
      </c>
    </row>
    <row r="18" spans="1:3" ht="15.75">
      <c r="A18" s="3">
        <v>30023</v>
      </c>
      <c r="B18" s="7"/>
      <c r="C18" s="7" t="s">
        <v>70</v>
      </c>
    </row>
    <row r="19" spans="1:3" ht="15.75">
      <c r="A19" s="3">
        <v>30042</v>
      </c>
      <c r="B19" s="7"/>
      <c r="C19" s="7" t="s">
        <v>145</v>
      </c>
    </row>
    <row r="20" spans="1:3" ht="15.75">
      <c r="A20" s="3">
        <v>10005</v>
      </c>
      <c r="B20" s="7"/>
      <c r="C20" s="7" t="s">
        <v>42</v>
      </c>
    </row>
    <row r="21" spans="1:3" ht="15.75">
      <c r="A21" s="3">
        <v>10007</v>
      </c>
      <c r="B21" s="7"/>
      <c r="C21" s="7" t="s">
        <v>44</v>
      </c>
    </row>
    <row r="22" spans="1:3" ht="15.75">
      <c r="A22" s="3">
        <v>200031</v>
      </c>
      <c r="B22" s="7"/>
      <c r="C22" s="7" t="s">
        <v>49</v>
      </c>
    </row>
    <row r="23" spans="1:3" ht="15.75">
      <c r="A23" s="3">
        <v>400032</v>
      </c>
      <c r="B23" s="7"/>
      <c r="C23" s="7" t="s">
        <v>81</v>
      </c>
    </row>
    <row r="24" spans="1:3" ht="15.75">
      <c r="A24" s="3"/>
      <c r="B24" s="7"/>
      <c r="C24" s="7"/>
    </row>
    <row r="25" spans="1:3" ht="15.75">
      <c r="A25" s="3">
        <v>30001</v>
      </c>
      <c r="B25" s="7"/>
      <c r="C25" s="7" t="s">
        <v>51</v>
      </c>
    </row>
    <row r="26" spans="1:3" ht="15.75">
      <c r="A26" s="3">
        <v>20001</v>
      </c>
      <c r="B26" s="7"/>
      <c r="C26" s="7" t="s">
        <v>45</v>
      </c>
    </row>
    <row r="27" spans="1:3" ht="15.75">
      <c r="A27" s="3">
        <v>60001</v>
      </c>
      <c r="B27" s="7"/>
      <c r="C27" s="7" t="s">
        <v>140</v>
      </c>
    </row>
    <row r="28" spans="1:3" ht="15.75">
      <c r="A28" s="3">
        <v>40001</v>
      </c>
      <c r="B28" s="7"/>
      <c r="C28" s="7" t="s">
        <v>77</v>
      </c>
    </row>
    <row r="30" spans="1:3" ht="15.75">
      <c r="A30" s="3">
        <v>60008</v>
      </c>
      <c r="B30" s="7"/>
      <c r="C30" s="7" t="s">
        <v>91</v>
      </c>
    </row>
    <row r="31" spans="1:3" ht="15.75">
      <c r="A31" s="3">
        <v>60009</v>
      </c>
      <c r="B31" s="7"/>
      <c r="C31" s="7" t="s">
        <v>92</v>
      </c>
    </row>
    <row r="32" spans="1:3" ht="15.75">
      <c r="A32" s="3">
        <v>60002</v>
      </c>
      <c r="B32" s="7"/>
      <c r="C32" s="7" t="s">
        <v>89</v>
      </c>
    </row>
    <row r="33" spans="1:3" ht="15.75">
      <c r="A33" s="3">
        <v>30044</v>
      </c>
      <c r="B33" s="7"/>
      <c r="C33" s="7" t="s">
        <v>76</v>
      </c>
    </row>
    <row r="34" spans="1:3" ht="15.75">
      <c r="A34" s="3"/>
      <c r="B34" s="7"/>
      <c r="C34" s="7"/>
    </row>
    <row r="35" spans="1:3" ht="15.75">
      <c r="A35" s="3">
        <v>30013</v>
      </c>
      <c r="B35" s="7"/>
      <c r="C35" s="7" t="s">
        <v>62</v>
      </c>
    </row>
    <row r="36" spans="1:3" ht="15.75">
      <c r="A36" s="3">
        <v>30014</v>
      </c>
      <c r="B36" s="7"/>
      <c r="C36" s="7" t="s">
        <v>63</v>
      </c>
    </row>
    <row r="37" spans="1:3" ht="15.75">
      <c r="A37" s="3">
        <v>30004</v>
      </c>
      <c r="B37" s="7"/>
      <c r="C37" s="7" t="s">
        <v>54</v>
      </c>
    </row>
    <row r="38" spans="1:3" ht="15.75">
      <c r="A38" s="3">
        <v>30021</v>
      </c>
      <c r="B38" s="7"/>
      <c r="C38" s="7" t="s">
        <v>69</v>
      </c>
    </row>
    <row r="39" spans="1:3" ht="15.75">
      <c r="A39" s="3"/>
      <c r="B39" s="7"/>
      <c r="C39" s="7"/>
    </row>
    <row r="40" spans="1:3" ht="15.75">
      <c r="A40" s="3">
        <v>50002</v>
      </c>
      <c r="B40" s="7"/>
      <c r="C40" s="7" t="s">
        <v>88</v>
      </c>
    </row>
    <row r="41" spans="1:3" ht="15.75">
      <c r="A41" s="3">
        <v>60003</v>
      </c>
      <c r="B41" s="7"/>
      <c r="C41" s="7" t="s">
        <v>143</v>
      </c>
    </row>
    <row r="42" spans="1:3" ht="15.75">
      <c r="A42" s="3"/>
      <c r="B42" s="7"/>
      <c r="C42" s="7"/>
    </row>
    <row r="43" spans="1:3" ht="15.75">
      <c r="A43" s="3">
        <v>200025</v>
      </c>
      <c r="B43" s="7"/>
      <c r="C43" s="7" t="s">
        <v>48</v>
      </c>
    </row>
    <row r="44" spans="1:3" ht="15.75">
      <c r="A44" s="3"/>
      <c r="B44" s="7"/>
      <c r="C44" s="7"/>
    </row>
    <row r="45" spans="1:3" ht="15.75">
      <c r="A45" s="3">
        <v>40007</v>
      </c>
      <c r="B45" s="7"/>
      <c r="C45" s="7" t="s">
        <v>84</v>
      </c>
    </row>
    <row r="46" spans="1:3" ht="15.75">
      <c r="A46" s="3">
        <v>30015</v>
      </c>
      <c r="B46" s="7"/>
      <c r="C46" s="7" t="s">
        <v>64</v>
      </c>
    </row>
    <row r="47" spans="1:3" ht="15.75">
      <c r="A47" s="3">
        <v>200021</v>
      </c>
      <c r="B47" s="7"/>
      <c r="C47" s="7" t="s">
        <v>46</v>
      </c>
    </row>
    <row r="48" spans="1:3" ht="15.75">
      <c r="A48" s="3"/>
      <c r="B48" s="7"/>
      <c r="C48" s="7"/>
    </row>
    <row r="49" spans="1:3" ht="15.75">
      <c r="A49" s="3">
        <v>70001</v>
      </c>
      <c r="B49" s="7"/>
      <c r="C49" s="7" t="s">
        <v>141</v>
      </c>
    </row>
    <row r="50" spans="1:3" ht="15.75">
      <c r="A50" s="3">
        <v>70002</v>
      </c>
      <c r="B50" s="7"/>
      <c r="C50" s="7" t="s">
        <v>139</v>
      </c>
    </row>
    <row r="51" spans="1:3" ht="15.75">
      <c r="A51" s="3">
        <v>30016</v>
      </c>
      <c r="B51" s="7"/>
      <c r="C51" s="7" t="s">
        <v>65</v>
      </c>
    </row>
    <row r="52" spans="1:3" ht="15.75">
      <c r="A52" s="3"/>
      <c r="B52" s="7"/>
      <c r="C52" s="7"/>
    </row>
    <row r="53" spans="1:3" ht="15.75">
      <c r="A53" s="3">
        <v>30006</v>
      </c>
      <c r="B53" s="7"/>
      <c r="C53" s="7" t="s">
        <v>55</v>
      </c>
    </row>
    <row r="54" spans="1:3" ht="15.75">
      <c r="A54" s="3">
        <v>70003</v>
      </c>
      <c r="B54" s="7"/>
      <c r="C54" s="7" t="s">
        <v>93</v>
      </c>
    </row>
    <row r="55" spans="1:3" ht="15.75">
      <c r="A55" s="3"/>
      <c r="B55" s="7"/>
      <c r="C55" s="7"/>
    </row>
    <row r="56" spans="1:3" ht="15.75">
      <c r="A56" s="3">
        <v>30024</v>
      </c>
      <c r="B56" s="7"/>
      <c r="C56" s="7" t="s">
        <v>71</v>
      </c>
    </row>
    <row r="57" spans="1:3" ht="15.75">
      <c r="A57" s="3">
        <v>300311</v>
      </c>
      <c r="B57" s="7"/>
      <c r="C57" s="7" t="s">
        <v>73</v>
      </c>
    </row>
    <row r="58" spans="1:3" ht="15.75">
      <c r="A58" s="3">
        <v>30005</v>
      </c>
      <c r="B58" s="7"/>
      <c r="C58" s="7" t="s">
        <v>144</v>
      </c>
    </row>
    <row r="59" spans="1:3" ht="15.75">
      <c r="A59" s="3">
        <v>40010</v>
      </c>
      <c r="B59" s="7"/>
      <c r="C59" s="7" t="s">
        <v>86</v>
      </c>
    </row>
    <row r="60" spans="1:3" ht="15.75">
      <c r="A60" s="3">
        <v>30007</v>
      </c>
      <c r="B60" s="7"/>
      <c r="C60" s="7" t="s">
        <v>56</v>
      </c>
    </row>
    <row r="61" spans="1:3" ht="15.75">
      <c r="A61" s="3">
        <v>30011</v>
      </c>
      <c r="B61" s="7"/>
      <c r="C61" s="7" t="s">
        <v>60</v>
      </c>
    </row>
    <row r="62" spans="1:3" ht="15.75">
      <c r="A62" s="3"/>
      <c r="B62" s="7"/>
      <c r="C62" s="7"/>
    </row>
    <row r="63" spans="1:3" ht="15.75">
      <c r="A63" s="3">
        <v>30008</v>
      </c>
      <c r="B63" s="7"/>
      <c r="C63" s="7" t="s">
        <v>57</v>
      </c>
    </row>
    <row r="64" spans="1:3" ht="15.75">
      <c r="A64" s="3">
        <v>200022</v>
      </c>
      <c r="B64" s="7"/>
      <c r="C64" s="7" t="s">
        <v>47</v>
      </c>
    </row>
    <row r="65" spans="1:3" ht="15.75">
      <c r="A65" s="3">
        <v>30025</v>
      </c>
      <c r="B65" s="7"/>
      <c r="C65" s="7" t="s">
        <v>72</v>
      </c>
    </row>
    <row r="66" spans="1:3" ht="15.75">
      <c r="A66" s="3">
        <v>30017</v>
      </c>
      <c r="B66" s="7"/>
      <c r="C66" s="7" t="s">
        <v>66</v>
      </c>
    </row>
    <row r="67" spans="1:3" ht="15.75">
      <c r="A67" s="3">
        <v>10001</v>
      </c>
      <c r="B67" s="7"/>
      <c r="C67" s="7" t="s">
        <v>41</v>
      </c>
    </row>
    <row r="68" spans="1:3" ht="15.75">
      <c r="A68" s="3">
        <v>30018</v>
      </c>
      <c r="B68" s="7"/>
      <c r="C68" s="7" t="s">
        <v>67</v>
      </c>
    </row>
    <row r="69" spans="1:3" ht="15.75">
      <c r="A69" s="3">
        <v>10006</v>
      </c>
      <c r="B69" s="7"/>
      <c r="C69" s="7" t="s">
        <v>43</v>
      </c>
    </row>
    <row r="70" spans="1:3" ht="15.75">
      <c r="A70" s="3"/>
      <c r="B70" s="7"/>
      <c r="C70" s="7"/>
    </row>
    <row r="71" spans="1:3" ht="15.75">
      <c r="A71" s="3">
        <v>30033</v>
      </c>
      <c r="B71" s="7"/>
      <c r="C71" s="7" t="s">
        <v>74</v>
      </c>
    </row>
    <row r="72" spans="1:3" ht="15.75">
      <c r="A72" s="3">
        <v>30003</v>
      </c>
      <c r="B72" s="7"/>
      <c r="C72" s="7" t="s">
        <v>53</v>
      </c>
    </row>
    <row r="73" spans="1:3" ht="15.75">
      <c r="A73" s="3">
        <v>40005</v>
      </c>
      <c r="B73" s="7"/>
      <c r="C73" s="7" t="s">
        <v>82</v>
      </c>
    </row>
    <row r="74" spans="1:3" ht="15.75">
      <c r="A74" s="3"/>
      <c r="B74" s="7"/>
      <c r="C74" s="7"/>
    </row>
    <row r="75" spans="1:3" ht="15.75">
      <c r="A75" s="3">
        <v>30010</v>
      </c>
      <c r="B75" s="7"/>
      <c r="C75" s="7" t="s">
        <v>59</v>
      </c>
    </row>
    <row r="76" spans="1:3" ht="15.75">
      <c r="A76" s="3">
        <v>200034</v>
      </c>
      <c r="B76" s="7"/>
      <c r="C76" s="7" t="s">
        <v>50</v>
      </c>
    </row>
    <row r="77" spans="1:3" ht="15.75">
      <c r="A77" s="3">
        <v>400122</v>
      </c>
      <c r="B77" s="7"/>
      <c r="C77" s="7" t="s">
        <v>79</v>
      </c>
    </row>
    <row r="78" spans="1:3" ht="15.75">
      <c r="A78" s="3"/>
      <c r="B78" s="7"/>
      <c r="C78" s="7"/>
    </row>
    <row r="79" spans="1:3" ht="15.75">
      <c r="A79" s="3">
        <v>30009</v>
      </c>
      <c r="B79" s="7"/>
      <c r="C79" s="7" t="s">
        <v>58</v>
      </c>
    </row>
  </sheetData>
  <sheetProtection password="DB3F" sheet="1" objects="1" scenario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Timesheet</vt:lpstr>
      <vt:lpstr>Payroll Calendar</vt:lpstr>
      <vt:lpstr>Instructions</vt:lpstr>
      <vt:lpstr>Org Numbers</vt:lpstr>
      <vt:lpstr>Timesheet!Print_Area</vt:lpstr>
    </vt:vector>
  </TitlesOfParts>
  <Company>Rhodes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kcates</dc:creator>
  <cp:lastModifiedBy>NeSmith_Tina</cp:lastModifiedBy>
  <cp:lastPrinted>2019-06-17T16:04:18Z</cp:lastPrinted>
  <dcterms:created xsi:type="dcterms:W3CDTF">2002-06-04T13:49:19Z</dcterms:created>
  <dcterms:modified xsi:type="dcterms:W3CDTF">2019-06-17T16:04:58Z</dcterms:modified>
</cp:coreProperties>
</file>